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029"/>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54\"/>
    </mc:Choice>
  </mc:AlternateContent>
  <xr:revisionPtr revIDLastSave="0" documentId="13_ncr:1_{B769B09F-10BE-4F82-A29A-1AF96A3A77A6}" xr6:coauthVersionLast="45" xr6:coauthVersionMax="45" xr10:uidLastSave="{00000000-0000-0000-0000-000000000000}"/>
  <bookViews>
    <workbookView xWindow="11040" yWindow="1440" windowWidth="15405" windowHeight="13725" tabRatio="842" xr2:uid="{00000000-000D-0000-FFFF-FFFF00000000}"/>
  </bookViews>
  <sheets>
    <sheet name="Formato" sheetId="316" r:id="rId1"/>
    <sheet name="Predial" sheetId="854" r:id="rId2"/>
    <sheet name="Financiero" sheetId="640" r:id="rId3"/>
    <sheet name="Registro fotográfico social" sheetId="853" r:id="rId4"/>
    <sheet name="Registro fotográfico redes" sheetId="703" r:id="rId5"/>
    <sheet name="Registro fotográfico técnico" sheetId="848" r:id="rId6"/>
    <sheet name="Registro fotográfico túnel" sheetId="850" r:id="rId7"/>
    <sheet name="Registro fotográfico puentes" sheetId="847" r:id="rId8"/>
    <sheet name="Registro fotográfico OyM" sheetId="849" r:id="rId9"/>
    <sheet name="Reg fotográfico ambiental UF1y3" sheetId="851" r:id="rId10"/>
    <sheet name="Reg fotográfico ambiental UF2,1" sheetId="852"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4">#REF!</definedName>
    <definedName name="\m" localSheetId="5">#REF!</definedName>
    <definedName name="\m">#REF!</definedName>
    <definedName name="\n" localSheetId="10">#REF!</definedName>
    <definedName name="\n" localSheetId="4">#REF!</definedName>
    <definedName name="\n" localSheetId="5">#REF!</definedName>
    <definedName name="\n">#REF!</definedName>
    <definedName name="\p" localSheetId="10">#REF!</definedName>
    <definedName name="\p" localSheetId="4">#REF!</definedName>
    <definedName name="\p" localSheetId="5">#REF!</definedName>
    <definedName name="\p">#REF!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0">#REF!</definedName>
    <definedName name="___________A1" localSheetId="8">#REF!</definedName>
    <definedName name="___________A1" localSheetId="4">#REF!</definedName>
    <definedName name="___________A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0">#REF!</definedName>
    <definedName name="___________CD1" localSheetId="4">#REF!</definedName>
    <definedName name="___________CD1">#REF!</definedName>
    <definedName name="___________ddd1" localSheetId="10">#REF!</definedName>
    <definedName name="___________ddd1" localSheetId="4">#REF!</definedName>
    <definedName name="___________ddd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0">#REF!</definedName>
    <definedName name="___________K1" localSheetId="8">#REF!</definedName>
    <definedName name="___________K1" localSheetId="4">#REF!</definedName>
    <definedName name="___________K1">#REF!</definedName>
    <definedName name="___________L1" localSheetId="10">#REF!</definedName>
    <definedName name="___________L1" localSheetId="8">#REF!</definedName>
    <definedName name="___________L1" localSheetId="4">#REF!</definedName>
    <definedName name="___________L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 localSheetId="4">#REF!</definedName>
    <definedName name="__________K1">#REF!</definedName>
    <definedName name="__________L1" localSheetId="10">#REF!</definedName>
    <definedName name="__________L1" localSheetId="8">#REF!</definedName>
    <definedName name="__________L1" localSheetId="4">#REF!</definedName>
    <definedName name="__________L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 localSheetId="4">#REF!</definedName>
    <definedName name="_________a03">#REF!</definedName>
    <definedName name="_________A1" localSheetId="10">#REF!</definedName>
    <definedName name="_________A1" localSheetId="8">#REF!</definedName>
    <definedName name="_________A1" localSheetId="4">#REF!</definedName>
    <definedName name="_________A1">#REF!</definedName>
    <definedName name="_________A25" localSheetId="10">#REF!</definedName>
    <definedName name="_________A25" localSheetId="8">#REF!</definedName>
    <definedName name="_________A25" localSheetId="4">#REF!</definedName>
    <definedName name="_________A25">#REF!</definedName>
    <definedName name="_________CD1" localSheetId="10">#REF!</definedName>
    <definedName name="_________CD1" localSheetId="4">#REF!</definedName>
    <definedName name="_________CD1">#REF!</definedName>
    <definedName name="_________ddd1" localSheetId="10">#REF!</definedName>
    <definedName name="_________ddd1" localSheetId="4">#REF!</definedName>
    <definedName name="_________ddd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 localSheetId="4">#REF!</definedName>
    <definedName name="_________JJ1">#REF!</definedName>
    <definedName name="_________K1" localSheetId="10">#REF!</definedName>
    <definedName name="_________K1" localSheetId="8">#REF!</definedName>
    <definedName name="_________K1" localSheetId="4">#REF!</definedName>
    <definedName name="_________K1">#REF!</definedName>
    <definedName name="_________L1" localSheetId="10">#REF!</definedName>
    <definedName name="_________L1" localSheetId="8">#REF!</definedName>
    <definedName name="_________L1" localSheetId="4">#REF!</definedName>
    <definedName name="_________L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 localSheetId="4">#REF!</definedName>
    <definedName name="_________vz2">#REF!</definedName>
    <definedName name="________a03" localSheetId="10">#REF!</definedName>
    <definedName name="________a03" localSheetId="8">#REF!</definedName>
    <definedName name="________a03" localSheetId="4">#REF!</definedName>
    <definedName name="________a03">#REF!</definedName>
    <definedName name="________A1" localSheetId="10">#REF!</definedName>
    <definedName name="________A1" localSheetId="8">#REF!</definedName>
    <definedName name="________A1" localSheetId="4">#REF!</definedName>
    <definedName name="________A1">#REF!</definedName>
    <definedName name="________A25" localSheetId="10">#REF!</definedName>
    <definedName name="________A25" localSheetId="4">#REF!</definedName>
    <definedName name="________A25">#REF!</definedName>
    <definedName name="________CD1" localSheetId="10">#REF!</definedName>
    <definedName name="________CD1" localSheetId="4">#REF!</definedName>
    <definedName name="________CD1">#REF!</definedName>
    <definedName name="________ddd1" localSheetId="10">#REF!</definedName>
    <definedName name="________ddd1" localSheetId="4">#REF!</definedName>
    <definedName name="________ddd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 localSheetId="4">#REF!</definedName>
    <definedName name="________JJ1">#REF!</definedName>
    <definedName name="________K1" localSheetId="10">#REF!</definedName>
    <definedName name="________K1" localSheetId="8">#REF!</definedName>
    <definedName name="________K1" localSheetId="4">#REF!</definedName>
    <definedName name="________K1">#REF!</definedName>
    <definedName name="________L1" localSheetId="10">#REF!</definedName>
    <definedName name="________L1" localSheetId="8">#REF!</definedName>
    <definedName name="________L1" localSheetId="4">#REF!</definedName>
    <definedName name="________L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 localSheetId="4">#REF!</definedName>
    <definedName name="________vz2">#REF!</definedName>
    <definedName name="_______a03" localSheetId="10">#REF!</definedName>
    <definedName name="_______a03" localSheetId="8">#REF!</definedName>
    <definedName name="_______a03" localSheetId="4">#REF!</definedName>
    <definedName name="_______a03">#REF!</definedName>
    <definedName name="_______A1" localSheetId="10">#REF!</definedName>
    <definedName name="_______A1" localSheetId="8">#REF!</definedName>
    <definedName name="_______A1" localSheetId="4">#REF!</definedName>
    <definedName name="_______A1">#REF!</definedName>
    <definedName name="_______A25" localSheetId="10">#REF!</definedName>
    <definedName name="_______A25" localSheetId="4">#REF!</definedName>
    <definedName name="_______A25">#REF!</definedName>
    <definedName name="_______CD1" localSheetId="10">#REF!</definedName>
    <definedName name="_______CD1" localSheetId="4">#REF!</definedName>
    <definedName name="_______CD1">#REF!</definedName>
    <definedName name="_______ddd1" localSheetId="10">#REF!</definedName>
    <definedName name="_______ddd1" localSheetId="4">#REF!</definedName>
    <definedName name="_______ddd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 localSheetId="4">#REF!</definedName>
    <definedName name="_______JJ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 localSheetId="4">#REF!</definedName>
    <definedName name="_______vz2">#REF!</definedName>
    <definedName name="______a03" localSheetId="10">#REF!</definedName>
    <definedName name="______a03" localSheetId="8">#REF!</definedName>
    <definedName name="______a03" localSheetId="4">#REF!</definedName>
    <definedName name="______a03">#REF!</definedName>
    <definedName name="______A1" localSheetId="10">#REF!</definedName>
    <definedName name="______A1" localSheetId="8">#REF!</definedName>
    <definedName name="______A1" localSheetId="4">#REF!</definedName>
    <definedName name="______A1">#REF!</definedName>
    <definedName name="______A25" localSheetId="10">#REF!</definedName>
    <definedName name="______A25" localSheetId="4">#REF!</definedName>
    <definedName name="______A25">#REF!</definedName>
    <definedName name="______CD1" localSheetId="10">#REF!</definedName>
    <definedName name="______CD1" localSheetId="4">#REF!</definedName>
    <definedName name="______CD1">#REF!</definedName>
    <definedName name="______ddd1" localSheetId="10">#REF!</definedName>
    <definedName name="______ddd1" localSheetId="4">#REF!</definedName>
    <definedName name="______ddd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 localSheetId="4">#REF!</definedName>
    <definedName name="______JJ1">#REF!</definedName>
    <definedName name="______K1" localSheetId="10">#REF!</definedName>
    <definedName name="______K1" localSheetId="8">#REF!</definedName>
    <definedName name="______K1" localSheetId="4">#REF!</definedName>
    <definedName name="______K1">#REF!</definedName>
    <definedName name="______L1" localSheetId="10">#REF!</definedName>
    <definedName name="______L1" localSheetId="8">#REF!</definedName>
    <definedName name="______L1" localSheetId="4">#REF!</definedName>
    <definedName name="______L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 localSheetId="4">#REF!</definedName>
    <definedName name="______vz2">#REF!</definedName>
    <definedName name="_____a03" localSheetId="10">#REF!</definedName>
    <definedName name="_____a03" localSheetId="8">#REF!</definedName>
    <definedName name="_____a03" localSheetId="4">#REF!</definedName>
    <definedName name="_____a03">#REF!</definedName>
    <definedName name="_____A1" localSheetId="10">#REF!</definedName>
    <definedName name="_____A1" localSheetId="8">#REF!</definedName>
    <definedName name="_____A1" localSheetId="4">#REF!</definedName>
    <definedName name="_____A1">#REF!</definedName>
    <definedName name="_____A25" localSheetId="10">#REF!</definedName>
    <definedName name="_____A25" localSheetId="4">#REF!</definedName>
    <definedName name="_____A25">#REF!</definedName>
    <definedName name="_____CD1" localSheetId="10">#REF!</definedName>
    <definedName name="_____CD1" localSheetId="4">#REF!</definedName>
    <definedName name="_____CD1">#REF!</definedName>
    <definedName name="_____ddd1" localSheetId="10">#REF!</definedName>
    <definedName name="_____ddd1" localSheetId="4">#REF!</definedName>
    <definedName name="_____ddd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 localSheetId="4">#REF!</definedName>
    <definedName name="_____JJ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 localSheetId="4">#REF!</definedName>
    <definedName name="_____vz2">#REF!</definedName>
    <definedName name="____a03" localSheetId="10">#REF!</definedName>
    <definedName name="____a03" localSheetId="8">#REF!</definedName>
    <definedName name="____a03" localSheetId="4">#REF!</definedName>
    <definedName name="____a03">#REF!</definedName>
    <definedName name="____A1" localSheetId="10">#REF!</definedName>
    <definedName name="____A1" localSheetId="8">#REF!</definedName>
    <definedName name="____A1" localSheetId="4">#REF!</definedName>
    <definedName name="____A1">#REF!</definedName>
    <definedName name="____A25" localSheetId="10">#REF!</definedName>
    <definedName name="____A25" localSheetId="4">#REF!</definedName>
    <definedName name="____A25">#REF!</definedName>
    <definedName name="____CD1" localSheetId="10">#REF!</definedName>
    <definedName name="____CD1" localSheetId="4">#REF!</definedName>
    <definedName name="____CD1">#REF!</definedName>
    <definedName name="____ddd1" localSheetId="10">#REF!</definedName>
    <definedName name="____ddd1" localSheetId="4">#REF!</definedName>
    <definedName name="____ddd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 localSheetId="4">#REF!</definedName>
    <definedName name="____JJ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 localSheetId="4">#REF!</definedName>
    <definedName name="____vz2">#REF!</definedName>
    <definedName name="___a03" localSheetId="10">#REF!</definedName>
    <definedName name="___a03" localSheetId="8">#REF!</definedName>
    <definedName name="___a03" localSheetId="4">#REF!</definedName>
    <definedName name="___a03">#REF!</definedName>
    <definedName name="___A1" localSheetId="10">#REF!</definedName>
    <definedName name="___A1" localSheetId="8">#REF!</definedName>
    <definedName name="___A1" localSheetId="4">#REF!</definedName>
    <definedName name="___A1">#REF!</definedName>
    <definedName name="___A25" localSheetId="10">#REF!</definedName>
    <definedName name="___A25" localSheetId="4">#REF!</definedName>
    <definedName name="___A25">#REF!</definedName>
    <definedName name="___CD1" localSheetId="10">#REF!</definedName>
    <definedName name="___CD1" localSheetId="4">#REF!</definedName>
    <definedName name="___CD1">#REF!</definedName>
    <definedName name="___ddd1" localSheetId="10">#REF!</definedName>
    <definedName name="___ddd1" localSheetId="4">#REF!</definedName>
    <definedName name="___ddd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 localSheetId="4">#REF!</definedName>
    <definedName name="___JJ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 localSheetId="4">#REF!</definedName>
    <definedName name="___vz2">#REF!</definedName>
    <definedName name="__a03" localSheetId="10">#REF!</definedName>
    <definedName name="__a03" localSheetId="8">#REF!</definedName>
    <definedName name="__a03" localSheetId="4">#REF!</definedName>
    <definedName name="__a03">#REF!</definedName>
    <definedName name="__A1" localSheetId="10">#REF!</definedName>
    <definedName name="__A1" localSheetId="8">#REF!</definedName>
    <definedName name="__A1" localSheetId="4">#REF!</definedName>
    <definedName name="__A1">#REF!</definedName>
    <definedName name="__A25" localSheetId="10">#REF!</definedName>
    <definedName name="__A25" localSheetId="4">#REF!</definedName>
    <definedName name="__A25">#REF!</definedName>
    <definedName name="__CD1" localSheetId="10">#REF!</definedName>
    <definedName name="__CD1" localSheetId="4">#REF!</definedName>
    <definedName name="__CD1">#REF!</definedName>
    <definedName name="__ddd1" localSheetId="10">#REF!</definedName>
    <definedName name="__ddd1" localSheetId="4">#REF!</definedName>
    <definedName name="__ddd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 localSheetId="4">#REF!</definedName>
    <definedName name="__JJ1">#REF!</definedName>
    <definedName name="__K1" localSheetId="10">#REF!</definedName>
    <definedName name="__K1" localSheetId="8">#REF!</definedName>
    <definedName name="__K1" localSheetId="4">#REF!</definedName>
    <definedName name="__K1">#REF!</definedName>
    <definedName name="__L1" localSheetId="10">#REF!</definedName>
    <definedName name="__L1" localSheetId="8">#REF!</definedName>
    <definedName name="__L1" localSheetId="4">#REF!</definedName>
    <definedName name="__L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 localSheetId="4">#REF!</definedName>
    <definedName name="__vz2">#REF!</definedName>
    <definedName name="_a03" localSheetId="10">#REF!</definedName>
    <definedName name="_a03" localSheetId="8">#REF!</definedName>
    <definedName name="_a03" localSheetId="4">#REF!</definedName>
    <definedName name="_a03">#REF!</definedName>
    <definedName name="_A1" localSheetId="10">#REF!</definedName>
    <definedName name="_A1" localSheetId="8">#REF!</definedName>
    <definedName name="_A1" localSheetId="4">#REF!</definedName>
    <definedName name="_A1">#REF!</definedName>
    <definedName name="_A25" localSheetId="10">#REF!</definedName>
    <definedName name="_A25" localSheetId="4">#REF!</definedName>
    <definedName name="_A25">#REF!</definedName>
    <definedName name="_CD1" localSheetId="10">#REF!</definedName>
    <definedName name="_CD1" localSheetId="4">#REF!</definedName>
    <definedName name="_CD1">#REF!</definedName>
    <definedName name="_ddd1" localSheetId="10">#REF!</definedName>
    <definedName name="_ddd1" localSheetId="4">#REF!</definedName>
    <definedName name="_ddd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 localSheetId="4">#REF!</definedName>
    <definedName name="_JJ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4">#REF!</definedName>
    <definedName name="_vz2">#REF!</definedName>
    <definedName name="A" localSheetId="10">#REF!</definedName>
    <definedName name="A" localSheetId="4">#REF!</definedName>
    <definedName name="A">#REF!</definedName>
    <definedName name="A_IMPRESIÓN_IM" localSheetId="10">#REF!</definedName>
    <definedName name="A_IMPRESIÓN_IM" localSheetId="4">#REF!</definedName>
    <definedName name="A_IMPRESIÓN_IM" localSheetId="5">#REF!</definedName>
    <definedName name="A_IMPRESIÓN_IM">#REF!</definedName>
    <definedName name="AAA" localSheetId="10">#REF!</definedName>
    <definedName name="AAA" localSheetId="4">#REF!</definedName>
    <definedName name="AAA">#REF!</definedName>
    <definedName name="AAAA" localSheetId="10">#REF!</definedName>
    <definedName name="AAAA" localSheetId="4">#REF!</definedName>
    <definedName name="AAAA">#REF!</definedName>
    <definedName name="AAAAA" localSheetId="10">#REF!</definedName>
    <definedName name="AAAAA" localSheetId="4">#REF!</definedName>
    <definedName name="AAAAA">#REF!</definedName>
    <definedName name="AAAAAA" localSheetId="10">#REF!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8">#REF!</definedName>
    <definedName name="alaaa" localSheetId="4">#REF!</definedName>
    <definedName name="alaaa">#REF!</definedName>
    <definedName name="alarg" localSheetId="10">#REF!</definedName>
    <definedName name="alarg" localSheetId="8">#REF!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9">'Reg fotográfico ambiental UF1y3'!$A$1:$L$423</definedName>
    <definedName name="_xlnm.Print_Area" localSheetId="8">'Registro fotográfico OyM'!$B$1:$M$101</definedName>
    <definedName name="_xlnm.Print_Area" localSheetId="4">'Registro fotográfico redes'!$B$1:$L$101</definedName>
    <definedName name="_xlnm.Print_Area" localSheetId="5">'Registro fotográfico técnico'!$B$1:$M$90</definedName>
    <definedName name="_xlnm.Print_Area" localSheetId="6">'Registro fotográfico túnel'!$B$1:$M$229</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8">#REF!</definedName>
    <definedName name="C.B.R._USME" localSheetId="4">#REF!</definedName>
    <definedName name="C.B.R._USME">#REF!</definedName>
    <definedName name="C.B.R_Usme" localSheetId="10">#REF!</definedName>
    <definedName name="C.B.R_Usme" localSheetId="4">#REF!</definedName>
    <definedName name="C.B.R_Usme">#REF!</definedName>
    <definedName name="C_B_R_USME" localSheetId="10">#REF!</definedName>
    <definedName name="C_B_R_USME" localSheetId="4">#REF!</definedName>
    <definedName name="C_B_R_USME">#REF!</definedName>
    <definedName name="CARACTERIZACION" localSheetId="10">#REF!</definedName>
    <definedName name="CARACTERIZACION" localSheetId="4">#REF!</definedName>
    <definedName name="CARACTERIZACION">#REF!</definedName>
    <definedName name="CARAS" localSheetId="10">#REF!</definedName>
    <definedName name="CARAS" localSheetId="4">#REF!</definedName>
    <definedName name="CARAS">#REF!</definedName>
    <definedName name="CARASF2" localSheetId="10">#REF!</definedName>
    <definedName name="CARASF2" localSheetId="4">#REF!</definedName>
    <definedName name="CARASF2">#REF!</definedName>
    <definedName name="CARLOS" localSheetId="10">#REF!</definedName>
    <definedName name="CARLOS" localSheetId="4">#REF!</definedName>
    <definedName name="CARLOS">#REF!</definedName>
    <definedName name="CARSF1" localSheetId="10">#REF!</definedName>
    <definedName name="CARSF1" localSheetId="4">#REF!</definedName>
    <definedName name="CARSF1">#REF!</definedName>
    <definedName name="CARSF2" localSheetId="10">#REF!</definedName>
    <definedName name="CARSF2" localSheetId="4">#REF!</definedName>
    <definedName name="CARSF2">#REF!</definedName>
    <definedName name="CARSF3" localSheetId="10">#REF!</definedName>
    <definedName name="CARSF3" localSheetId="4">#REF!</definedName>
    <definedName name="CARSF3">#REF!</definedName>
    <definedName name="Cimiento" localSheetId="9">[8]Hoja2!$C$9:$C$11</definedName>
    <definedName name="Cimiento" localSheetId="10">[8]Hoja2!$C$9:$C$11</definedName>
    <definedName name="Cimiento" localSheetId="8">[8]Hoja2!$C$9:$C$11</definedName>
    <definedName name="Cimiento">[8]Hoja2!$C$9:$C$11</definedName>
    <definedName name="Clasificacion" localSheetId="10">[9]!Clasificacion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8">#REF!</definedName>
    <definedName name="COTA" localSheetId="4">#REF!</definedName>
    <definedName name="COTA">#REF!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4">#REF!</definedName>
    <definedName name="CUADR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4">#REF!</definedName>
    <definedName name="CVBBB">#REF!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4">#REF!</definedName>
    <definedName name="Datos" localSheetId="5">#REF!</definedName>
    <definedName name="Datos">#REF!</definedName>
    <definedName name="dddd" localSheetId="10">#REF!</definedName>
    <definedName name="dddd" localSheetId="4">#REF!</definedName>
    <definedName name="dddd">#REF!</definedName>
    <definedName name="DEPARTAMENTO" localSheetId="10">#REF!</definedName>
    <definedName name="DEPARTAMENTO" localSheetId="4">#REF!</definedName>
    <definedName name="DEPARTAMENTO" localSheetId="5">#REF!</definedName>
    <definedName name="DEPARTAMENTO">#REF!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8">#REF!</definedName>
    <definedName name="dgdgdg" localSheetId="4">#REF!</definedName>
    <definedName name="dgdgdg">#REF!</definedName>
    <definedName name="dgdgfe" localSheetId="10">#REF!</definedName>
    <definedName name="dgdgfe" localSheetId="8">#REF!</definedName>
    <definedName name="dgdgfe" localSheetId="4">#REF!</definedName>
    <definedName name="dgdgfe">#REF!</definedName>
    <definedName name="DIANA" localSheetId="10">#REF!</definedName>
    <definedName name="DIANA" localSheetId="8">#REF!</definedName>
    <definedName name="DIANA" localSheetId="4">#REF!</definedName>
    <definedName name="DIANA">#REF!</definedName>
    <definedName name="DISEÑOMARSHALL" localSheetId="10">#REF!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8">#REF!</definedName>
    <definedName name="EQUIV" localSheetId="4">#REF!</definedName>
    <definedName name="EQUIV">#REF!</definedName>
    <definedName name="Estabilidad" localSheetId="10">#REF!</definedName>
    <definedName name="Estabilidad" localSheetId="8">#REF!</definedName>
    <definedName name="Estabilidad" localSheetId="4">#REF!</definedName>
    <definedName name="Estabilidad">#REF!</definedName>
    <definedName name="Estabilidad2" localSheetId="10">#REF!</definedName>
    <definedName name="Estabilidad2" localSheetId="8">#REF!</definedName>
    <definedName name="Estabilidad2" localSheetId="4">#REF!</definedName>
    <definedName name="Estabilidad2">#REF!</definedName>
    <definedName name="Estabilidad3" localSheetId="10">#REF!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8">#REF!</definedName>
    <definedName name="FacCorec2" localSheetId="4">#REF!</definedName>
    <definedName name="FacCorec2">#REF!</definedName>
    <definedName name="Faccorec3" localSheetId="10">#REF!</definedName>
    <definedName name="Faccorec3" localSheetId="4">#REF!</definedName>
    <definedName name="Faccorec3">#REF!</definedName>
    <definedName name="FactCorrecc" localSheetId="10">#REF!</definedName>
    <definedName name="FactCorrecc" localSheetId="4">#REF!</definedName>
    <definedName name="FactCorrecc">#REF!</definedName>
    <definedName name="feb" localSheetId="2">#REF!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0">#REF!</definedName>
    <definedName name="Flujo2" localSheetId="8">#REF!</definedName>
    <definedName name="Flujo2" localSheetId="4">#REF!</definedName>
    <definedName name="Flujo2">#REF!</definedName>
    <definedName name="Flujo3" localSheetId="10">#REF!</definedName>
    <definedName name="Flujo3" localSheetId="8">#REF!</definedName>
    <definedName name="Flujo3" localSheetId="4">#REF!</definedName>
    <definedName name="Flujo3">#REF!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 localSheetId="4">#REF!</definedName>
    <definedName name="GRA">#REF!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4">#REF!</definedName>
    <definedName name="GRAF">#REF!</definedName>
    <definedName name="graNo" localSheetId="10">#REF!</definedName>
    <definedName name="graNo" localSheetId="4">#REF!</definedName>
    <definedName name="graNo">#REF!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9">'[17]Datos Generales'!#REF!</definedName>
    <definedName name="IMAGEN2" localSheetId="10">'[17]Datos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0">#REF!</definedName>
    <definedName name="J" localSheetId="4">#REF!</definedName>
    <definedName name="J">#REF!</definedName>
    <definedName name="J.J" localSheetId="10">#REF!</definedName>
    <definedName name="J.J" localSheetId="4">#REF!</definedName>
    <definedName name="J.J">#REF!</definedName>
    <definedName name="J.J5" localSheetId="10">#REF!</definedName>
    <definedName name="J.J5" localSheetId="4">#REF!</definedName>
    <definedName name="J.J5">#REF!</definedName>
    <definedName name="JAIME" localSheetId="10">#REF!</definedName>
    <definedName name="JAIME" localSheetId="4">#REF!</definedName>
    <definedName name="JAIME">#REF!</definedName>
    <definedName name="JJUUI" localSheetId="10">#REF!</definedName>
    <definedName name="JJUUI" localSheetId="4">#REF!</definedName>
    <definedName name="JJUUI">#REF!</definedName>
    <definedName name="JKJK" localSheetId="10">#REF!</definedName>
    <definedName name="JKJK" localSheetId="4">#REF!</definedName>
    <definedName name="JKJK">#REF!</definedName>
    <definedName name="jose" localSheetId="10">#REF!</definedName>
    <definedName name="jose" localSheetId="4">#REF!</definedName>
    <definedName name="jose">#REF!</definedName>
    <definedName name="JOTA">#N/A</definedName>
    <definedName name="JUAN" localSheetId="9">#REF!</definedName>
    <definedName name="JUAN" localSheetId="10">#REF!</definedName>
    <definedName name="JUAN" localSheetId="8">#REF!</definedName>
    <definedName name="JUAN" localSheetId="4">#REF!</definedName>
    <definedName name="JUAN">#REF!</definedName>
    <definedName name="JUANA" localSheetId="10">#REF!</definedName>
    <definedName name="JUANA" localSheetId="8">#REF!</definedName>
    <definedName name="JUANA" localSheetId="4">#REF!</definedName>
    <definedName name="JUANA">#REF!</definedName>
    <definedName name="julio" localSheetId="10">#REF!</definedName>
    <definedName name="julio" localSheetId="8">#REF!</definedName>
    <definedName name="julio" localSheetId="4">#REF!</definedName>
    <definedName name="julio">#REF!</definedName>
    <definedName name="JUSNSNS" localSheetId="10">#REF!</definedName>
    <definedName name="JUSNSNS" localSheetId="4">#REF!</definedName>
    <definedName name="JUSNSNS">#REF!</definedName>
    <definedName name="K" localSheetId="10">#REF!</definedName>
    <definedName name="K" localSheetId="4">#REF!</definedName>
    <definedName name="K" localSheetId="5">#REF!</definedName>
    <definedName name="K">#REF!</definedName>
    <definedName name="KIU" localSheetId="10">#REF!</definedName>
    <definedName name="KIU" localSheetId="4">#REF!</definedName>
    <definedName name="KIU" localSheetId="5">#REF!</definedName>
    <definedName name="KIU">#REF!</definedName>
    <definedName name="KJUI" localSheetId="10">#REF!</definedName>
    <definedName name="KJUI" localSheetId="4">#REF!</definedName>
    <definedName name="KJUI" localSheetId="5">#REF!</definedName>
    <definedName name="KJUI">#REF!</definedName>
    <definedName name="KOIUIYUU" localSheetId="10">#REF!</definedName>
    <definedName name="KOIUIYUU" localSheetId="4">#REF!</definedName>
    <definedName name="KOIUIYUU" localSheetId="5">#REF!</definedName>
    <definedName name="KOIUIYUU">#REF!</definedName>
    <definedName name="KOP" localSheetId="10">#REF!</definedName>
    <definedName name="KOP" localSheetId="4">#REF!</definedName>
    <definedName name="KOP" localSheetId="5">#REF!</definedName>
    <definedName name="KOP">#REF!</definedName>
    <definedName name="KSUDUD" localSheetId="10">#REF!</definedName>
    <definedName name="KSUDUD" localSheetId="4">#REF!</definedName>
    <definedName name="KSUDUD">#REF!</definedName>
    <definedName name="l" localSheetId="10">#REF!</definedName>
    <definedName name="l" localSheetId="4">#REF!</definedName>
    <definedName name="l">#REF!</definedName>
    <definedName name="lectarcilla1" localSheetId="10">#REF!</definedName>
    <definedName name="lectarcilla1" localSheetId="4">#REF!</definedName>
    <definedName name="lectarcilla1">#REF!</definedName>
    <definedName name="lectarcilla2" localSheetId="10">#REF!</definedName>
    <definedName name="lectarcilla2" localSheetId="4">#REF!</definedName>
    <definedName name="lectarcilla2">#REF!</definedName>
    <definedName name="lectarcilla3" localSheetId="10">#REF!</definedName>
    <definedName name="lectarcilla3" localSheetId="4">#REF!</definedName>
    <definedName name="lectarcilla3">#REF!</definedName>
    <definedName name="lectarena1" localSheetId="10">#REF!</definedName>
    <definedName name="lectarena1" localSheetId="4">#REF!</definedName>
    <definedName name="lectarena1">#REF!</definedName>
    <definedName name="lectarena2" localSheetId="10">#REF!</definedName>
    <definedName name="lectarena2" localSheetId="4">#REF!</definedName>
    <definedName name="lectarena2">#REF!</definedName>
    <definedName name="lectarena3" localSheetId="10">#REF!</definedName>
    <definedName name="lectarena3" localSheetId="4">#REF!</definedName>
    <definedName name="lectarena3">#REF!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 localSheetId="4">#REF!</definedName>
    <definedName name="lll">#REF!</definedName>
    <definedName name="locali" localSheetId="10">#REF!</definedName>
    <definedName name="locali" localSheetId="8">#REF!</definedName>
    <definedName name="locali" localSheetId="4">#REF!</definedName>
    <definedName name="locali">#REF!</definedName>
    <definedName name="LUIS" localSheetId="10">#REF!</definedName>
    <definedName name="LUIS" localSheetId="8">#REF!</definedName>
    <definedName name="LUIS" localSheetId="4">#REF!</definedName>
    <definedName name="LUIS">#REF!</definedName>
    <definedName name="LUISJUAN" localSheetId="10">#REF!</definedName>
    <definedName name="LUISJUAN" localSheetId="4">#REF!</definedName>
    <definedName name="LUISJUAN">#REF!</definedName>
    <definedName name="lusi" localSheetId="10">#REF!</definedName>
    <definedName name="lusi" localSheetId="4">#REF!</definedName>
    <definedName name="lusi">#REF!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0">#REF!</definedName>
    <definedName name="MAURICIO" localSheetId="8">#REF!</definedName>
    <definedName name="MAURICIO" localSheetId="4">#REF!</definedName>
    <definedName name="MAURICIO">#REF!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4">#REF!</definedName>
    <definedName name="NOTAS">#REF!</definedName>
    <definedName name="ÑÑ" localSheetId="10">#REF!</definedName>
    <definedName name="ÑÑ" localSheetId="4">#REF!</definedName>
    <definedName name="ÑÑ">#REF!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 localSheetId="4">#REF!</definedName>
    <definedName name="observaciones">#REF!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4">#REF!</definedName>
    <definedName name="perf">#REF!</definedName>
    <definedName name="perfil" localSheetId="10">#REF!</definedName>
    <definedName name="perfil" localSheetId="4">#REF!</definedName>
    <definedName name="perfil">#REF!</definedName>
    <definedName name="Peso1A" localSheetId="10">#REF!</definedName>
    <definedName name="Peso1A" localSheetId="4">#REF!</definedName>
    <definedName name="Peso1A">#REF!</definedName>
    <definedName name="Peso2A" localSheetId="10">#REF!</definedName>
    <definedName name="Peso2A" localSheetId="4">#REF!</definedName>
    <definedName name="Peso2A">#REF!</definedName>
    <definedName name="Peso3" localSheetId="10">#REF!</definedName>
    <definedName name="Peso3" localSheetId="4">#REF!</definedName>
    <definedName name="Peso3">#REF!</definedName>
    <definedName name="Peso4" localSheetId="10">#REF!</definedName>
    <definedName name="Peso4" localSheetId="4">#REF!</definedName>
    <definedName name="Peso4">#REF!</definedName>
    <definedName name="Pesoagua2" localSheetId="10">#REF!</definedName>
    <definedName name="Pesoagua2" localSheetId="4">#REF!</definedName>
    <definedName name="Pesoagua2">#REF!</definedName>
    <definedName name="Pesoagua3" localSheetId="10">#REF!</definedName>
    <definedName name="Pesoagua3" localSheetId="4">#REF!</definedName>
    <definedName name="Pesoagua3">#REF!</definedName>
    <definedName name="PesoAire" localSheetId="10">#REF!</definedName>
    <definedName name="PesoAire" localSheetId="4">#REF!</definedName>
    <definedName name="PesoAire">#REF!</definedName>
    <definedName name="PesoAire2" localSheetId="10">#REF!</definedName>
    <definedName name="PesoAire2" localSheetId="4">#REF!</definedName>
    <definedName name="PesoAire2">#REF!</definedName>
    <definedName name="Pesoaire3" localSheetId="10">#REF!</definedName>
    <definedName name="Pesoaire3" localSheetId="4">#REF!</definedName>
    <definedName name="Pesoaire3">#REF!</definedName>
    <definedName name="Pesoenagua" localSheetId="10">#REF!</definedName>
    <definedName name="Pesoenagua" localSheetId="4">#REF!</definedName>
    <definedName name="Pesoenagua">#REF!</definedName>
    <definedName name="Pesoparaf3" localSheetId="10">#REF!</definedName>
    <definedName name="Pesoparaf3" localSheetId="4">#REF!</definedName>
    <definedName name="Pesoparaf3">#REF!</definedName>
    <definedName name="Pesoparafinada" localSheetId="10">#REF!</definedName>
    <definedName name="Pesoparafinada" localSheetId="4">#REF!</definedName>
    <definedName name="Pesoparafinada">#REF!</definedName>
    <definedName name="PesoParf2" localSheetId="10">#REF!</definedName>
    <definedName name="PesoParf2" localSheetId="4">#REF!</definedName>
    <definedName name="PesoParf2">#REF!</definedName>
    <definedName name="PESORETCF1" localSheetId="10">#REF!</definedName>
    <definedName name="PESORETCF1" localSheetId="4">#REF!</definedName>
    <definedName name="PESORETCF1">#REF!</definedName>
    <definedName name="PESORETCF2" localSheetId="10">#REF!</definedName>
    <definedName name="PESORETCF2" localSheetId="4">#REF!</definedName>
    <definedName name="PESORETCF2">#REF!</definedName>
    <definedName name="PESORETCF3" localSheetId="10">#REF!</definedName>
    <definedName name="PESORETCF3" localSheetId="4">#REF!</definedName>
    <definedName name="PESORETCF3">#REF!</definedName>
    <definedName name="plano" localSheetId="10">#REF!</definedName>
    <definedName name="plano" localSheetId="4">#REF!</definedName>
    <definedName name="plano">#REF!</definedName>
    <definedName name="planta" localSheetId="10">#REF!</definedName>
    <definedName name="planta" localSheetId="4">#REF!</definedName>
    <definedName name="planta">#REF!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0">#REF!</definedName>
    <definedName name="PPP" localSheetId="4">#REF!</definedName>
    <definedName name="PPP">#REF!</definedName>
    <definedName name="PPPP" localSheetId="10">#REF!</definedName>
    <definedName name="PPPP" localSheetId="4">#REF!</definedName>
    <definedName name="PPPP">#REF!</definedName>
    <definedName name="PPPPP" localSheetId="10">#REF!</definedName>
    <definedName name="PPPPP" localSheetId="4">#REF!</definedName>
    <definedName name="PPPPP">#REF!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 localSheetId="4">#REF!</definedName>
    <definedName name="reteido38">#REF!</definedName>
    <definedName name="reteido4" localSheetId="10">#REF!</definedName>
    <definedName name="reteido4" localSheetId="8">#REF!</definedName>
    <definedName name="reteido4" localSheetId="4">#REF!</definedName>
    <definedName name="reteido4">#REF!</definedName>
    <definedName name="Retenido1" localSheetId="10">#REF!</definedName>
    <definedName name="Retenido1" localSheetId="8">#REF!</definedName>
    <definedName name="Retenido1" localSheetId="4">#REF!</definedName>
    <definedName name="Retenido1">#REF!</definedName>
    <definedName name="Retenido10" localSheetId="10">#REF!</definedName>
    <definedName name="Retenido10" localSheetId="4">#REF!</definedName>
    <definedName name="Retenido10">#REF!</definedName>
    <definedName name="Retenido100" localSheetId="10">#REF!</definedName>
    <definedName name="Retenido100" localSheetId="4">#REF!</definedName>
    <definedName name="Retenido100">#REF!</definedName>
    <definedName name="retenido112" localSheetId="10">#REF!</definedName>
    <definedName name="retenido112" localSheetId="4">#REF!</definedName>
    <definedName name="retenido112">#REF!</definedName>
    <definedName name="retenido12" localSheetId="10">#REF!</definedName>
    <definedName name="retenido12" localSheetId="4">#REF!</definedName>
    <definedName name="retenido12">#REF!</definedName>
    <definedName name="Retenido200" localSheetId="10">#REF!</definedName>
    <definedName name="Retenido200" localSheetId="4">#REF!</definedName>
    <definedName name="Retenido200">#REF!</definedName>
    <definedName name="Retenido30" localSheetId="10">#REF!</definedName>
    <definedName name="Retenido30" localSheetId="4">#REF!</definedName>
    <definedName name="Retenido30">#REF!</definedName>
    <definedName name="Retenido34" localSheetId="10">#REF!</definedName>
    <definedName name="Retenido34" localSheetId="4">#REF!</definedName>
    <definedName name="Retenido34">#REF!</definedName>
    <definedName name="retenido38" localSheetId="10">#REF!</definedName>
    <definedName name="retenido38" localSheetId="4">#REF!</definedName>
    <definedName name="retenido38">#REF!</definedName>
    <definedName name="Retenido38." localSheetId="10">#REF!</definedName>
    <definedName name="Retenido38." localSheetId="4">#REF!</definedName>
    <definedName name="Retenido38.">#REF!</definedName>
    <definedName name="retenido4" localSheetId="10">#REF!</definedName>
    <definedName name="retenido4" localSheetId="4">#REF!</definedName>
    <definedName name="retenido4">#REF!</definedName>
    <definedName name="retenido40" localSheetId="10">#REF!</definedName>
    <definedName name="retenido40" localSheetId="4">#REF!</definedName>
    <definedName name="retenido40">#REF!</definedName>
    <definedName name="Retenido50" localSheetId="10">#REF!</definedName>
    <definedName name="Retenido50" localSheetId="4">#REF!</definedName>
    <definedName name="Retenido50">#REF!</definedName>
    <definedName name="Retenido8" localSheetId="10">#REF!</definedName>
    <definedName name="Retenido8" localSheetId="4">#REF!</definedName>
    <definedName name="Retenido8">#REF!</definedName>
    <definedName name="Retenido80" localSheetId="10">#REF!</definedName>
    <definedName name="Retenido80" localSheetId="4">#REF!</definedName>
    <definedName name="Retenido80">#REF!</definedName>
    <definedName name="RF" localSheetId="1">[2]DATOS!#REF!</definedName>
    <definedName name="RF" localSheetId="10">[1]DATOS!#REF!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 localSheetId="4">#REF!</definedName>
    <definedName name="RICE">#REF!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0">#REF!</definedName>
    <definedName name="slskjsjs" localSheetId="8">#REF!</definedName>
    <definedName name="slskjsjs" localSheetId="4">#REF!</definedName>
    <definedName name="slskjsjs">#REF!</definedName>
    <definedName name="smi" localSheetId="10">#REF!</definedName>
    <definedName name="smi" localSheetId="8">#REF!</definedName>
    <definedName name="smi" localSheetId="4">#REF!</definedName>
    <definedName name="smi">#REF!</definedName>
    <definedName name="sojo" localSheetId="10">#REF!</definedName>
    <definedName name="sojo" localSheetId="4">#REF!</definedName>
    <definedName name="sojo">#REF!</definedName>
    <definedName name="SOLI" localSheetId="10">#REF!</definedName>
    <definedName name="SOLI" localSheetId="4">#REF!</definedName>
    <definedName name="SOLI">#REF!</definedName>
    <definedName name="sososo" localSheetId="10">#REF!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4">#REF!</definedName>
    <definedName name="TAMICES">#REF!</definedName>
    <definedName name="TER" localSheetId="9">[8]Hoja2!$C$5:$C$7</definedName>
    <definedName name="TER" localSheetId="10">[8]Hoja2!$C$5:$C$7</definedName>
    <definedName name="TER" localSheetId="8">[8]Hoja2!$C$5:$C$7</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8">#REF!</definedName>
    <definedName name="TT" localSheetId="4">#REF!</definedName>
    <definedName name="TT">#REF!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 localSheetId="4">#REF!</definedName>
    <definedName name="Volumen">#REF!</definedName>
    <definedName name="VOLUMEN1" localSheetId="10">#REF!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workbook>
</file>

<file path=xl/calcChain.xml><?xml version="1.0" encoding="utf-8"?>
<calcChain xmlns="http://schemas.openxmlformats.org/spreadsheetml/2006/main">
  <c r="Q56" i="854" l="1"/>
  <c r="Q55" i="854"/>
  <c r="P54" i="854"/>
  <c r="O54" i="854"/>
  <c r="N54" i="854"/>
  <c r="P53" i="854"/>
  <c r="Q53" i="854" s="1"/>
  <c r="Q52" i="854"/>
  <c r="P51" i="854"/>
  <c r="O51" i="854"/>
  <c r="N51" i="854"/>
  <c r="M51" i="854"/>
  <c r="Q50" i="854"/>
  <c r="Q49" i="854"/>
  <c r="P48" i="854"/>
  <c r="O48" i="854"/>
  <c r="N48" i="854"/>
  <c r="M48" i="854"/>
  <c r="Q47" i="854"/>
  <c r="Q46" i="854"/>
  <c r="O45" i="854"/>
  <c r="N45" i="854"/>
  <c r="M45" i="854"/>
  <c r="Q44" i="854"/>
  <c r="Q43" i="854"/>
  <c r="O42" i="854"/>
  <c r="N42" i="854"/>
  <c r="M42" i="854"/>
  <c r="Q42" i="854" s="1"/>
  <c r="G42" i="854"/>
  <c r="Q41" i="854"/>
  <c r="Q40" i="854"/>
  <c r="G40" i="854"/>
  <c r="O39" i="854"/>
  <c r="N39" i="854"/>
  <c r="M39" i="854"/>
  <c r="G39" i="854"/>
  <c r="Q38" i="854"/>
  <c r="G38" i="854"/>
  <c r="Q37" i="854"/>
  <c r="G37" i="854"/>
  <c r="O36" i="854"/>
  <c r="N36" i="854"/>
  <c r="M36" i="854"/>
  <c r="G36" i="854"/>
  <c r="O35" i="854"/>
  <c r="Q35" i="854" s="1"/>
  <c r="G35" i="854"/>
  <c r="O34" i="854"/>
  <c r="Q34" i="854" s="1"/>
  <c r="G34" i="854"/>
  <c r="P33" i="854"/>
  <c r="O33" i="854"/>
  <c r="N33" i="854"/>
  <c r="M33" i="854"/>
  <c r="G33" i="854"/>
  <c r="O32" i="854"/>
  <c r="N32" i="854"/>
  <c r="M32" i="854"/>
  <c r="G32" i="854"/>
  <c r="O31" i="854"/>
  <c r="N31" i="854"/>
  <c r="Q31" i="854" s="1"/>
  <c r="G31" i="854"/>
  <c r="G30" i="854"/>
  <c r="Q29" i="854"/>
  <c r="G29" i="854"/>
  <c r="Q28" i="854"/>
  <c r="G28" i="854"/>
  <c r="G27" i="854"/>
  <c r="Q26" i="854"/>
  <c r="G26" i="854"/>
  <c r="Q25" i="854"/>
  <c r="G25" i="854"/>
  <c r="P24" i="854"/>
  <c r="P30" i="854" s="1"/>
  <c r="O24" i="854"/>
  <c r="O30" i="854" s="1"/>
  <c r="N24" i="854"/>
  <c r="N30" i="854" s="1"/>
  <c r="M24" i="854"/>
  <c r="M30" i="854" s="1"/>
  <c r="G24" i="854"/>
  <c r="O23" i="854"/>
  <c r="M23" i="854"/>
  <c r="G23" i="854"/>
  <c r="O22" i="854"/>
  <c r="G22" i="854"/>
  <c r="P21" i="854"/>
  <c r="P27" i="854" s="1"/>
  <c r="O21" i="854"/>
  <c r="O27" i="854" s="1"/>
  <c r="N21" i="854"/>
  <c r="N27" i="854" s="1"/>
  <c r="M21" i="854"/>
  <c r="G21" i="854"/>
  <c r="Q20" i="854"/>
  <c r="G20" i="854"/>
  <c r="Q19" i="854"/>
  <c r="G19" i="854"/>
  <c r="P18" i="854"/>
  <c r="O18" i="854"/>
  <c r="N18" i="854"/>
  <c r="M18" i="854"/>
  <c r="G18" i="854"/>
  <c r="Q17" i="854"/>
  <c r="G17" i="854"/>
  <c r="Q16" i="854"/>
  <c r="G16" i="854"/>
  <c r="P15" i="854"/>
  <c r="O15" i="854"/>
  <c r="N15" i="854"/>
  <c r="M15" i="854"/>
  <c r="G15" i="854"/>
  <c r="P14" i="854"/>
  <c r="P23" i="854" s="1"/>
  <c r="N14" i="854"/>
  <c r="M14" i="854"/>
  <c r="G14" i="854"/>
  <c r="P13" i="854"/>
  <c r="P22" i="854" s="1"/>
  <c r="N13" i="854"/>
  <c r="N22" i="854" s="1"/>
  <c r="M13" i="854"/>
  <c r="G13" i="854"/>
  <c r="Q12" i="854"/>
  <c r="E12" i="854"/>
  <c r="D12" i="854"/>
  <c r="G12" i="854" s="1"/>
  <c r="G11" i="854"/>
  <c r="E11" i="854"/>
  <c r="D11" i="854"/>
  <c r="G10" i="854"/>
  <c r="Q22" i="854" l="1"/>
  <c r="Q14" i="854"/>
  <c r="Q18" i="854"/>
  <c r="Q32" i="854"/>
  <c r="Q36" i="854"/>
  <c r="M54" i="854"/>
  <c r="Q54" i="854" s="1"/>
  <c r="Q45" i="854"/>
  <c r="Q15" i="854"/>
  <c r="Q33" i="854"/>
  <c r="Q51" i="854"/>
  <c r="Q21" i="854"/>
  <c r="Q48" i="854"/>
  <c r="Q30" i="854"/>
  <c r="Q13" i="854"/>
  <c r="Q24" i="854"/>
  <c r="M27" i="854"/>
  <c r="Q27" i="854" s="1"/>
  <c r="N23" i="854"/>
  <c r="Q23" i="854" s="1"/>
  <c r="Q39" i="854"/>
  <c r="O301" i="640" l="1"/>
  <c r="Q301" i="640" s="1"/>
  <c r="O300" i="640"/>
  <c r="Q300" i="640" s="1"/>
  <c r="O299" i="640"/>
  <c r="Q299" i="640" s="1"/>
  <c r="N294" i="640"/>
  <c r="O293" i="640"/>
  <c r="Q293" i="640" s="1"/>
  <c r="O292" i="640"/>
  <c r="Q292" i="640" s="1"/>
  <c r="O291" i="640"/>
  <c r="Q291" i="640" s="1"/>
  <c r="O288" i="640"/>
  <c r="Q288" i="640" s="1"/>
  <c r="O287" i="640"/>
  <c r="O286" i="640"/>
  <c r="O285" i="640"/>
  <c r="Q285" i="640" s="1"/>
  <c r="O284" i="640"/>
  <c r="Q284" i="640" s="1"/>
  <c r="O283" i="640"/>
  <c r="Q283" i="640" s="1"/>
  <c r="O282" i="640"/>
  <c r="Q282" i="640" s="1"/>
  <c r="O281" i="640"/>
  <c r="Q281" i="640" s="1"/>
  <c r="O280" i="640"/>
  <c r="Q280" i="640" s="1"/>
  <c r="O279" i="640"/>
  <c r="Q279" i="640" s="1"/>
  <c r="O278" i="640"/>
  <c r="Q278" i="640" s="1"/>
  <c r="O277" i="640"/>
  <c r="Q277" i="640" s="1"/>
  <c r="O276" i="640"/>
  <c r="Q276" i="640" s="1"/>
  <c r="O275" i="640"/>
  <c r="Q275" i="640" s="1"/>
  <c r="O274" i="640"/>
  <c r="Q274" i="640" s="1"/>
  <c r="O273" i="640"/>
  <c r="G273" i="640"/>
  <c r="O272" i="640"/>
  <c r="Q272" i="640" s="1"/>
  <c r="O271" i="640"/>
  <c r="Q271" i="640" s="1"/>
  <c r="Q270" i="640"/>
  <c r="O270" i="640"/>
  <c r="O269" i="640"/>
  <c r="G269" i="640"/>
  <c r="G294" i="640" s="1"/>
  <c r="O268" i="640"/>
  <c r="Q268" i="640" s="1"/>
  <c r="O257" i="640"/>
  <c r="Q257" i="640" s="1"/>
  <c r="R249" i="640"/>
  <c r="N249" i="640"/>
  <c r="G249" i="640"/>
  <c r="O248" i="640"/>
  <c r="Q248" i="640" s="1"/>
  <c r="O247" i="640"/>
  <c r="O246" i="640"/>
  <c r="Q246" i="640" s="1"/>
  <c r="R243" i="640"/>
  <c r="N243" i="640"/>
  <c r="O240" i="640"/>
  <c r="Q240" i="640" s="1"/>
  <c r="O239" i="640"/>
  <c r="Q239" i="640" s="1"/>
  <c r="O238" i="640"/>
  <c r="Q238" i="640" s="1"/>
  <c r="O237" i="640"/>
  <c r="Q237" i="640" s="1"/>
  <c r="O236" i="640"/>
  <c r="Q236" i="640" s="1"/>
  <c r="O235" i="640"/>
  <c r="Q235" i="640" s="1"/>
  <c r="O234" i="640"/>
  <c r="Q234" i="640" s="1"/>
  <c r="O233" i="640"/>
  <c r="G233" i="640"/>
  <c r="G243" i="640" s="1"/>
  <c r="G250" i="640" s="1"/>
  <c r="O232" i="640"/>
  <c r="Q232" i="640" s="1"/>
  <c r="Q231" i="640"/>
  <c r="O231" i="640"/>
  <c r="O230" i="640"/>
  <c r="Q230" i="640" s="1"/>
  <c r="O229" i="640"/>
  <c r="Q229" i="640" s="1"/>
  <c r="O228" i="640"/>
  <c r="Q228" i="640" s="1"/>
  <c r="Q227" i="640"/>
  <c r="O227" i="640"/>
  <c r="O226" i="640"/>
  <c r="Q226" i="640" s="1"/>
  <c r="O225" i="640"/>
  <c r="Q225" i="640" s="1"/>
  <c r="O224" i="640"/>
  <c r="Q224" i="640" s="1"/>
  <c r="Q223" i="640"/>
  <c r="O223" i="640"/>
  <c r="O222" i="640"/>
  <c r="Q222" i="640" s="1"/>
  <c r="Q221" i="640"/>
  <c r="O221" i="640"/>
  <c r="O220" i="640"/>
  <c r="Q220" i="640" s="1"/>
  <c r="Q219" i="640"/>
  <c r="O219" i="640"/>
  <c r="O218" i="640"/>
  <c r="Q218" i="640" s="1"/>
  <c r="O217" i="640"/>
  <c r="Q217" i="640" s="1"/>
  <c r="O216" i="640"/>
  <c r="Q216" i="640" s="1"/>
  <c r="Q215" i="640"/>
  <c r="O215" i="640"/>
  <c r="O214" i="640"/>
  <c r="Q214" i="640" s="1"/>
  <c r="O213" i="640"/>
  <c r="Q213" i="640" s="1"/>
  <c r="O212" i="640"/>
  <c r="Q212" i="640" s="1"/>
  <c r="O211" i="640"/>
  <c r="Q211" i="640" s="1"/>
  <c r="O210" i="640"/>
  <c r="Q210" i="640" s="1"/>
  <c r="Q209" i="640"/>
  <c r="O209" i="640"/>
  <c r="O208" i="640"/>
  <c r="Q208" i="640" s="1"/>
  <c r="Q207" i="640"/>
  <c r="O207" i="640"/>
  <c r="O206" i="640"/>
  <c r="Q206" i="640" s="1"/>
  <c r="Q205" i="640"/>
  <c r="O205" i="640"/>
  <c r="O204" i="640"/>
  <c r="Q204" i="640" s="1"/>
  <c r="O203" i="640"/>
  <c r="Q203" i="640" s="1"/>
  <c r="O202" i="640"/>
  <c r="Q202" i="640" s="1"/>
  <c r="Q196" i="640"/>
  <c r="O196" i="640"/>
  <c r="O195" i="640"/>
  <c r="Q195" i="640" s="1"/>
  <c r="Q194" i="640"/>
  <c r="O194" i="640"/>
  <c r="O193" i="640"/>
  <c r="Q193" i="640" s="1"/>
  <c r="Q192" i="640"/>
  <c r="O192" i="640"/>
  <c r="N192" i="640"/>
  <c r="O191" i="640"/>
  <c r="Q191" i="640" s="1"/>
  <c r="O190" i="640"/>
  <c r="G190" i="640"/>
  <c r="O189" i="640"/>
  <c r="Q189" i="640" s="1"/>
  <c r="O188" i="640"/>
  <c r="Q188" i="640" s="1"/>
  <c r="O187" i="640"/>
  <c r="Q187" i="640" s="1"/>
  <c r="O186" i="640"/>
  <c r="Q186" i="640" s="1"/>
  <c r="O185" i="640"/>
  <c r="Q185" i="640" s="1"/>
  <c r="O184" i="640"/>
  <c r="Q184" i="640" s="1"/>
  <c r="O183" i="640"/>
  <c r="Q183" i="640" s="1"/>
  <c r="O182" i="640"/>
  <c r="Q182" i="640" s="1"/>
  <c r="O177" i="640"/>
  <c r="Q177" i="640" s="1"/>
  <c r="O176" i="640"/>
  <c r="Q176" i="640" s="1"/>
  <c r="O175" i="640"/>
  <c r="Q175" i="640" s="1"/>
  <c r="O174" i="640"/>
  <c r="Q174" i="640" s="1"/>
  <c r="O173" i="640"/>
  <c r="Q173" i="640" s="1"/>
  <c r="O172" i="640"/>
  <c r="Q172" i="640" s="1"/>
  <c r="O171" i="640"/>
  <c r="Q171" i="640" s="1"/>
  <c r="O170" i="640"/>
  <c r="Q170" i="640" s="1"/>
  <c r="O169" i="640"/>
  <c r="Q169" i="640" s="1"/>
  <c r="O162" i="640"/>
  <c r="Q162" i="640" s="1"/>
  <c r="O161" i="640"/>
  <c r="Q161" i="640" s="1"/>
  <c r="O160" i="640"/>
  <c r="Q160" i="640" s="1"/>
  <c r="O159" i="640"/>
  <c r="Q159" i="640" s="1"/>
  <c r="O158" i="640"/>
  <c r="Q158" i="640" s="1"/>
  <c r="O157" i="640"/>
  <c r="Q157" i="640" s="1"/>
  <c r="O156" i="640"/>
  <c r="O155" i="640"/>
  <c r="Q155" i="640" s="1"/>
  <c r="O154" i="640"/>
  <c r="Q154" i="640" s="1"/>
  <c r="O153" i="640"/>
  <c r="Q153" i="640" s="1"/>
  <c r="O152" i="640"/>
  <c r="Q152" i="640" s="1"/>
  <c r="O151" i="640"/>
  <c r="Q151" i="640" s="1"/>
  <c r="O147" i="640"/>
  <c r="Q147" i="640" s="1"/>
  <c r="O146" i="640"/>
  <c r="Q146" i="640" s="1"/>
  <c r="O145" i="640"/>
  <c r="Q145" i="640" s="1"/>
  <c r="O144" i="640"/>
  <c r="Q144" i="640" s="1"/>
  <c r="O143" i="640"/>
  <c r="Q143" i="640" s="1"/>
  <c r="O142" i="640"/>
  <c r="Q142" i="640" s="1"/>
  <c r="O141" i="640"/>
  <c r="Q141" i="640" s="1"/>
  <c r="O140" i="640"/>
  <c r="Q140" i="640" s="1"/>
  <c r="O139" i="640"/>
  <c r="Q139" i="640" s="1"/>
  <c r="O138" i="640"/>
  <c r="Q138" i="640" s="1"/>
  <c r="O137" i="640"/>
  <c r="Q137" i="640" s="1"/>
  <c r="O136" i="640"/>
  <c r="G136" i="640"/>
  <c r="Q135" i="640"/>
  <c r="O135" i="640"/>
  <c r="O134" i="640"/>
  <c r="Q134" i="640" s="1"/>
  <c r="O133" i="640"/>
  <c r="Q133" i="640" s="1"/>
  <c r="O132" i="640"/>
  <c r="Q132" i="640" s="1"/>
  <c r="Q131" i="640"/>
  <c r="O131" i="640"/>
  <c r="O130" i="640"/>
  <c r="Q130" i="640" s="1"/>
  <c r="O129" i="640"/>
  <c r="Q129" i="640" s="1"/>
  <c r="O128" i="640"/>
  <c r="Q128" i="640" s="1"/>
  <c r="Q127" i="640"/>
  <c r="O127" i="640"/>
  <c r="O126" i="640"/>
  <c r="Q126" i="640" s="1"/>
  <c r="O125" i="640"/>
  <c r="Q125" i="640" s="1"/>
  <c r="O124" i="640"/>
  <c r="Q124" i="640" s="1"/>
  <c r="Q123" i="640"/>
  <c r="O123" i="640"/>
  <c r="O122" i="640"/>
  <c r="Q122" i="640" s="1"/>
  <c r="Q121" i="640"/>
  <c r="O121" i="640"/>
  <c r="O120" i="640"/>
  <c r="Q120" i="640" s="1"/>
  <c r="Q119" i="640"/>
  <c r="O119" i="640"/>
  <c r="O113" i="640"/>
  <c r="Q113" i="640" s="1"/>
  <c r="O112" i="640"/>
  <c r="Q112" i="640" s="1"/>
  <c r="G111" i="640"/>
  <c r="G114" i="640" s="1"/>
  <c r="O110" i="640"/>
  <c r="Q110" i="640" s="1"/>
  <c r="O109" i="640"/>
  <c r="Q109" i="640" s="1"/>
  <c r="O108" i="640"/>
  <c r="Q108" i="640" s="1"/>
  <c r="O107" i="640"/>
  <c r="Q107" i="640" s="1"/>
  <c r="O106" i="640"/>
  <c r="Q106" i="640" s="1"/>
  <c r="O105" i="640"/>
  <c r="Q105" i="640" s="1"/>
  <c r="Q104" i="640"/>
  <c r="O104" i="640"/>
  <c r="O103" i="640"/>
  <c r="Q103" i="640" s="1"/>
  <c r="O102" i="640"/>
  <c r="Q102" i="640" s="1"/>
  <c r="O101" i="640"/>
  <c r="Q101" i="640" s="1"/>
  <c r="O100" i="640"/>
  <c r="Q100" i="640" s="1"/>
  <c r="O99" i="640"/>
  <c r="Q99" i="640" s="1"/>
  <c r="O98" i="640"/>
  <c r="Q98" i="640" s="1"/>
  <c r="O97" i="640"/>
  <c r="Q97" i="640" s="1"/>
  <c r="Q96" i="640"/>
  <c r="O96" i="640"/>
  <c r="O95" i="640"/>
  <c r="Q95" i="640" s="1"/>
  <c r="O94" i="640"/>
  <c r="Q94" i="640" s="1"/>
  <c r="O93" i="640"/>
  <c r="Q93" i="640" s="1"/>
  <c r="O92" i="640"/>
  <c r="Q92" i="640" s="1"/>
  <c r="O91" i="640"/>
  <c r="Q91" i="640" s="1"/>
  <c r="O90" i="640"/>
  <c r="Q90" i="640" s="1"/>
  <c r="O89" i="640"/>
  <c r="Q89" i="640" s="1"/>
  <c r="Q88" i="640"/>
  <c r="O88" i="640"/>
  <c r="O87" i="640"/>
  <c r="Q87" i="640" s="1"/>
  <c r="O86" i="640"/>
  <c r="Q86" i="640" s="1"/>
  <c r="O85" i="640"/>
  <c r="Q85" i="640" s="1"/>
  <c r="O84" i="640"/>
  <c r="Q84" i="640" s="1"/>
  <c r="O83" i="640"/>
  <c r="Q83" i="640" s="1"/>
  <c r="O82" i="640"/>
  <c r="Q82" i="640" s="1"/>
  <c r="O81" i="640"/>
  <c r="Q81" i="640" s="1"/>
  <c r="O80" i="640"/>
  <c r="Q80" i="640" s="1"/>
  <c r="O79" i="640"/>
  <c r="Q79" i="640" s="1"/>
  <c r="O78" i="640"/>
  <c r="Q78" i="640" s="1"/>
  <c r="O77" i="640"/>
  <c r="Q77" i="640" s="1"/>
  <c r="O76" i="640"/>
  <c r="Q76" i="640" s="1"/>
  <c r="O75" i="640"/>
  <c r="Q75" i="640" s="1"/>
  <c r="O74" i="640"/>
  <c r="Q74" i="640" s="1"/>
  <c r="O73" i="640"/>
  <c r="Q73" i="640" s="1"/>
  <c r="Q72" i="640"/>
  <c r="O72" i="640"/>
  <c r="O71" i="640"/>
  <c r="Q71" i="640" s="1"/>
  <c r="O70" i="640"/>
  <c r="Q70" i="640" s="1"/>
  <c r="O69" i="640"/>
  <c r="Q69" i="640" s="1"/>
  <c r="O68" i="640"/>
  <c r="Q68" i="640" s="1"/>
  <c r="O67" i="640"/>
  <c r="Q67" i="640" s="1"/>
  <c r="O66" i="640"/>
  <c r="Q66" i="640" s="1"/>
  <c r="O65" i="640"/>
  <c r="Q65" i="640" s="1"/>
  <c r="Q64" i="640"/>
  <c r="O64" i="640"/>
  <c r="O63" i="640"/>
  <c r="Q63" i="640" s="1"/>
  <c r="O62" i="640"/>
  <c r="Q62" i="640" s="1"/>
  <c r="O61" i="640"/>
  <c r="Q61" i="640" s="1"/>
  <c r="O60" i="640"/>
  <c r="Q60" i="640" s="1"/>
  <c r="O59" i="640"/>
  <c r="Q59" i="640" s="1"/>
  <c r="O58" i="640"/>
  <c r="Q58" i="640" s="1"/>
  <c r="O57" i="640"/>
  <c r="Q57" i="640" s="1"/>
  <c r="Q56" i="640"/>
  <c r="O56" i="640"/>
  <c r="O55" i="640"/>
  <c r="Q55" i="640" s="1"/>
  <c r="O54" i="640"/>
  <c r="Q54" i="640" s="1"/>
  <c r="O53" i="640"/>
  <c r="Q53" i="640" s="1"/>
  <c r="O52" i="640"/>
  <c r="Q52" i="640" s="1"/>
  <c r="O51" i="640"/>
  <c r="Q51" i="640" s="1"/>
  <c r="O50" i="640"/>
  <c r="Q50" i="640" s="1"/>
  <c r="O49" i="640"/>
  <c r="Q49" i="640" s="1"/>
  <c r="O48" i="640"/>
  <c r="Q48" i="640" s="1"/>
  <c r="O47" i="640"/>
  <c r="Q47" i="640" s="1"/>
  <c r="O46" i="640"/>
  <c r="Q46" i="640" s="1"/>
  <c r="O45" i="640"/>
  <c r="Q45" i="640" s="1"/>
  <c r="O44" i="640"/>
  <c r="Q44" i="640" s="1"/>
  <c r="O43" i="640"/>
  <c r="Q43" i="640" s="1"/>
  <c r="O42" i="640"/>
  <c r="Q42" i="640" s="1"/>
  <c r="O41" i="640"/>
  <c r="Q41" i="640" s="1"/>
  <c r="Q40" i="640"/>
  <c r="O40" i="640"/>
  <c r="O39" i="640"/>
  <c r="Q39" i="640" s="1"/>
  <c r="O38" i="640"/>
  <c r="Q38" i="640" s="1"/>
  <c r="O37" i="640"/>
  <c r="Q37" i="640" s="1"/>
  <c r="O36" i="640"/>
  <c r="Q36" i="640" s="1"/>
  <c r="O35" i="640"/>
  <c r="Q35" i="640" s="1"/>
  <c r="O34" i="640"/>
  <c r="Q34" i="640" s="1"/>
  <c r="O33" i="640"/>
  <c r="Q33" i="640" s="1"/>
  <c r="Q32" i="640"/>
  <c r="O32" i="640"/>
  <c r="O31" i="640"/>
  <c r="Q31" i="640" s="1"/>
  <c r="O30" i="640"/>
  <c r="Q30" i="640" s="1"/>
  <c r="O29" i="640"/>
  <c r="Q29" i="640" s="1"/>
  <c r="O28" i="640"/>
  <c r="Q28" i="640" s="1"/>
  <c r="O27" i="640"/>
  <c r="Q27" i="640" s="1"/>
  <c r="O26" i="640"/>
  <c r="Q26" i="640" s="1"/>
  <c r="O25" i="640"/>
  <c r="Q25" i="640" s="1"/>
  <c r="Q24" i="640"/>
  <c r="O24" i="640"/>
  <c r="O23" i="640"/>
  <c r="Q23" i="640" s="1"/>
  <c r="O22" i="640"/>
  <c r="Q22" i="640" s="1"/>
  <c r="O21" i="640"/>
  <c r="Q21" i="640" s="1"/>
  <c r="O20" i="640"/>
  <c r="Q20" i="640" s="1"/>
  <c r="O19" i="640"/>
  <c r="Q19" i="640" s="1"/>
  <c r="O18" i="640"/>
  <c r="Q18" i="640" s="1"/>
  <c r="O17" i="640"/>
  <c r="Q17" i="640" s="1"/>
  <c r="O16" i="640"/>
  <c r="Q16" i="640" s="1"/>
  <c r="O15" i="640"/>
  <c r="Q15" i="640" s="1"/>
  <c r="N14" i="640"/>
  <c r="Q136" i="640" l="1"/>
  <c r="N250" i="640"/>
  <c r="Q190" i="640"/>
  <c r="R250" i="640"/>
  <c r="Q249" i="640"/>
  <c r="S249" i="640" s="1"/>
  <c r="Q273" i="640"/>
  <c r="Q233" i="640"/>
  <c r="Q243" i="640" s="1"/>
  <c r="Q111" i="640"/>
  <c r="Q114" i="640" s="1"/>
  <c r="Q269" i="640"/>
  <c r="Q294" i="640" s="1"/>
  <c r="S294" i="640" s="1"/>
  <c r="S243" i="640" l="1"/>
  <c r="Q250" i="640"/>
  <c r="S250" i="640" s="1"/>
  <c r="F282" i="316" l="1"/>
  <c r="J282" i="316" l="1"/>
  <c r="E168" i="316"/>
  <c r="G155" i="316" s="1"/>
  <c r="F212" i="316"/>
  <c r="J212" i="316" s="1"/>
  <c r="E262" i="316"/>
  <c r="I262" i="316" s="1"/>
  <c r="G160" i="316"/>
  <c r="J295" i="316"/>
  <c r="E285" i="316"/>
  <c r="C285" i="316"/>
  <c r="D265" i="316"/>
  <c r="B265" i="316"/>
  <c r="J247" i="316"/>
  <c r="E215" i="316"/>
  <c r="C215" i="316"/>
  <c r="D171" i="316"/>
  <c r="B171" i="316"/>
  <c r="K162" i="316"/>
  <c r="E162" i="316"/>
  <c r="G285" i="316"/>
  <c r="H160" i="316"/>
  <c r="K159" i="316"/>
  <c r="H159" i="316"/>
  <c r="G159" i="316"/>
  <c r="K158" i="316"/>
  <c r="F265" i="316" s="1"/>
  <c r="H158" i="316"/>
  <c r="K157" i="316"/>
  <c r="G250" i="316" s="1"/>
  <c r="H250" i="316" s="1"/>
  <c r="H157" i="316"/>
  <c r="G157" i="316"/>
  <c r="K156" i="316"/>
  <c r="G215" i="316" s="1"/>
  <c r="H156" i="316"/>
  <c r="K155" i="316"/>
  <c r="F171" i="316" s="1"/>
  <c r="H155" i="316"/>
  <c r="H162" i="316" l="1"/>
  <c r="G156" i="316"/>
  <c r="I168" i="316"/>
  <c r="G158" i="316"/>
  <c r="G162" i="316" l="1"/>
</calcChain>
</file>

<file path=xl/sharedStrings.xml><?xml version="1.0" encoding="utf-8"?>
<sst xmlns="http://schemas.openxmlformats.org/spreadsheetml/2006/main" count="2767" uniqueCount="1263">
  <si>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</si>
  <si>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</si>
  <si>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</si>
  <si>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</si>
  <si>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</si>
  <si>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</si>
  <si>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</si>
  <si>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</si>
  <si>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</si>
  <si>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</si>
  <si>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</si>
  <si>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</si>
  <si>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</si>
  <si>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</si>
  <si>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</si>
  <si>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</si>
  <si>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</si>
  <si>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</si>
  <si>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</si>
  <si>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</si>
  <si>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</si>
  <si>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</si>
  <si>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</si>
  <si>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</si>
  <si>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</si>
  <si>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</si>
  <si>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</si>
  <si>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</si>
  <si>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</si>
  <si>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</si>
  <si>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</si>
  <si>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</si>
  <si>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</si>
  <si>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</si>
  <si>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</si>
  <si>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</si>
  <si>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</si>
  <si>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</si>
  <si>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</si>
  <si>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</si>
  <si>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</si>
  <si>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</si>
  <si>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</si>
  <si>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</si>
  <si>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</si>
  <si>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</si>
  <si>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</si>
  <si>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</si>
  <si>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</si>
  <si>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</si>
  <si>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</si>
  <si>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</si>
  <si>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</si>
  <si>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</si>
  <si>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</si>
  <si>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</si>
  <si>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</si>
  <si>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</si>
  <si>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</si>
  <si>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</si>
  <si>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</si>
  <si>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</si>
  <si>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</si>
  <si>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</si>
  <si>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</si>
  <si>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</si>
  <si>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</si>
  <si>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</si>
  <si>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</si>
  <si>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</si>
  <si>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</si>
  <si>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</si>
  <si>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</si>
  <si>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</si>
  <si>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</si>
  <si>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</si>
  <si>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</si>
  <si>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</si>
  <si>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</si>
  <si>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</si>
  <si>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</si>
  <si>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</si>
  <si>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</si>
  <si>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</si>
  <si>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</si>
  <si>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</si>
  <si>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</si>
  <si>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</si>
  <si>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</si>
  <si>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</si>
  <si>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</si>
  <si>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</si>
  <si>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</si>
  <si>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</si>
  <si>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</si>
  <si>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</si>
  <si>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</si>
  <si>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</si>
  <si>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</si>
  <si>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</si>
  <si>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</si>
  <si>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</si>
  <si>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</si>
  <si>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</si>
  <si>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</si>
  <si>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</si>
  <si>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</si>
  <si>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</si>
  <si>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</si>
  <si>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</si>
  <si>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</si>
  <si>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</si>
  <si>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</si>
  <si>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</si>
  <si>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</si>
  <si>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</si>
  <si>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</si>
  <si>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</si>
  <si>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</si>
  <si>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</si>
  <si>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</si>
  <si>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</si>
  <si>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</si>
  <si>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</si>
  <si>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</si>
  <si>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</si>
  <si>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</si>
  <si>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 xml:space="preserve">REHABILITACIÓN UF2.2, REHABILITACIÓN UF4.2 Y MEJORAMIENTO UF 1 Y UF2.1 </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</si>
  <si>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</si>
  <si>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</si>
  <si>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</si>
  <si>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</si>
  <si>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</si>
  <si>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</si>
  <si>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</si>
  <si>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</si>
  <si>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</si>
  <si>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</si>
  <si>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</si>
  <si>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</si>
  <si>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</si>
  <si>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</si>
  <si>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</si>
  <si>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</si>
  <si>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</si>
  <si>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</si>
  <si>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</si>
  <si>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</si>
  <si>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</si>
  <si>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</si>
  <si>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</si>
  <si>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</si>
  <si>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</si>
  <si>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</si>
  <si>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</si>
  <si>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</si>
  <si>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</si>
  <si>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</si>
  <si>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</si>
  <si>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</si>
  <si>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</si>
  <si>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</si>
  <si>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</si>
  <si>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</si>
  <si>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</si>
  <si>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</si>
  <si>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</si>
  <si>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</si>
  <si>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</si>
  <si>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</si>
  <si>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</si>
  <si>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</si>
  <si>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</si>
  <si>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</si>
  <si>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</si>
  <si>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</si>
  <si>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</si>
  <si>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</si>
  <si>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</si>
  <si>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</si>
  <si>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</si>
  <si>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</si>
  <si>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</si>
  <si>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</si>
  <si>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</si>
  <si>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</si>
  <si>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</si>
  <si>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</si>
  <si>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</si>
  <si>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</si>
  <si>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</si>
  <si>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</si>
  <si>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</si>
  <si>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</si>
  <si>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</si>
  <si>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</si>
  <si>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</si>
  <si>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</si>
  <si>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</si>
  <si>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</si>
  <si>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</si>
  <si>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</si>
  <si>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</si>
  <si>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</si>
  <si>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</si>
  <si>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</si>
  <si>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</si>
  <si>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</si>
  <si>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</si>
  <si>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</si>
  <si>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</si>
  <si>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</si>
  <si>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</si>
  <si>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</si>
  <si>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</si>
  <si>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</si>
  <si>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</si>
  <si>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</si>
  <si>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</si>
  <si>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</si>
  <si>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</si>
  <si>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</si>
  <si>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</si>
  <si>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</si>
  <si>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</si>
  <si>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</si>
  <si>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</si>
  <si>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</si>
  <si>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</si>
  <si>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</si>
  <si>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</si>
  <si>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</si>
  <si>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</si>
  <si>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</si>
  <si>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</si>
  <si>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</si>
  <si>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</si>
  <si>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</si>
  <si>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6 de septiembre-2017</t>
  </si>
  <si>
    <t>AGOSTO-2017</t>
  </si>
  <si>
    <t>Giro 17</t>
  </si>
  <si>
    <t>9 de octubre-2017</t>
  </si>
  <si>
    <t>septiembre-2017</t>
  </si>
  <si>
    <t>Giro 18</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</si>
  <si>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</si>
  <si>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</si>
  <si>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</si>
  <si>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</si>
  <si>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</si>
  <si>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</si>
  <si>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</si>
  <si>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</si>
  <si>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</si>
  <si>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</si>
  <si>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</si>
  <si>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</si>
  <si>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</si>
  <si>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</si>
  <si>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</si>
  <si>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</si>
  <si>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</si>
  <si>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</si>
  <si>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</si>
  <si>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</si>
  <si>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</si>
  <si>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</si>
  <si>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</si>
  <si>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</si>
  <si>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</si>
  <si>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enero-29-2016</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</si>
  <si>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</si>
  <si>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</si>
  <si>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</si>
  <si>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</si>
  <si>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</si>
  <si>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</si>
  <si>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</si>
  <si>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</si>
  <si>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</si>
  <si>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</si>
  <si>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</si>
  <si>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</si>
  <si>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</si>
  <si>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</si>
  <si>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</si>
  <si>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</si>
  <si>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</si>
  <si>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</si>
  <si>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</si>
  <si>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</si>
  <si>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</si>
  <si>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</si>
  <si>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</si>
  <si>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</si>
  <si>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</si>
  <si>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</si>
  <si>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</si>
  <si>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</si>
  <si>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</si>
  <si>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</si>
  <si>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</si>
  <si>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</si>
  <si>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</si>
  <si>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</si>
  <si>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</si>
  <si>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</si>
  <si>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</si>
  <si>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</si>
  <si>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</si>
  <si>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</si>
  <si>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</si>
  <si>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</si>
  <si>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</si>
  <si>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</si>
  <si>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</si>
  <si>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</si>
  <si>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</si>
  <si>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</si>
  <si>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</si>
  <si>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</si>
  <si>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</si>
  <si>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</si>
  <si>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</si>
  <si>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</si>
  <si>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</si>
  <si>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</si>
  <si>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</si>
  <si>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</si>
  <si>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</si>
  <si>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</si>
  <si>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</si>
  <si>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</si>
  <si>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</si>
  <si>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</si>
  <si>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</si>
  <si>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</si>
  <si>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</si>
  <si>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</si>
  <si>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</si>
  <si>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</si>
  <si>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</si>
  <si>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</si>
  <si>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</si>
  <si>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</si>
  <si>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</si>
  <si>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</si>
  <si>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</si>
  <si>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</si>
  <si>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</si>
  <si>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</si>
  <si>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</si>
  <si>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</si>
  <si>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</si>
  <si>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</si>
  <si>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</si>
  <si>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</si>
  <si>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</si>
  <si>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</si>
  <si>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</si>
  <si>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</si>
  <si>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</si>
  <si>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</si>
  <si>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</si>
  <si>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</si>
  <si>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</si>
  <si>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</si>
  <si>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</si>
  <si>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</si>
  <si>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</si>
  <si>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</si>
  <si>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</si>
  <si>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</si>
  <si>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</si>
  <si>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</si>
  <si>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</si>
  <si>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</si>
  <si>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</si>
  <si>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</si>
  <si>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</si>
  <si>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</si>
  <si>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</si>
  <si>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</si>
  <si>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</si>
  <si>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</si>
  <si>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</si>
  <si>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</si>
  <si>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</si>
  <si>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</si>
  <si>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</si>
  <si>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</si>
  <si>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</si>
  <si>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</si>
  <si>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</si>
  <si>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</si>
  <si>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</si>
  <si>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</si>
  <si>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</si>
  <si>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</si>
  <si>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</si>
  <si>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</si>
  <si>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</si>
  <si>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</si>
  <si>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</si>
  <si>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</si>
  <si>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</si>
  <si>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</si>
  <si>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</si>
  <si>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</si>
  <si>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</si>
  <si>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</si>
  <si>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</si>
  <si>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</si>
  <si>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</si>
  <si>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</si>
  <si>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</si>
  <si>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</si>
  <si>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</si>
  <si>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</si>
  <si>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</si>
  <si>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</si>
  <si>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</si>
  <si>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</si>
  <si>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</si>
  <si>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</si>
  <si>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</si>
  <si>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</si>
  <si>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</si>
  <si>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</si>
  <si>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</si>
  <si>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</si>
  <si>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</si>
  <si>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</si>
  <si>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</si>
  <si>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</si>
  <si>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</si>
  <si>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</si>
  <si>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</si>
  <si>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</si>
  <si>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</si>
  <si>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</si>
  <si>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</si>
  <si>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</si>
  <si>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</si>
  <si>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</si>
  <si>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</si>
  <si>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</si>
  <si>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</si>
  <si>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</si>
  <si>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</si>
  <si>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</si>
  <si>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</si>
  <si>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</si>
  <si>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</si>
  <si>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</si>
  <si>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</si>
  <si>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</si>
  <si>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</si>
  <si>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</si>
  <si>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</si>
  <si>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</si>
  <si>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</si>
  <si>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</si>
  <si>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</si>
  <si>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</si>
  <si>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</si>
  <si>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</si>
  <si>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</si>
  <si>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</si>
  <si>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</si>
  <si>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</si>
  <si>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</si>
  <si>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</si>
  <si>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</si>
  <si>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</si>
  <si>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</si>
  <si>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</si>
  <si>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</si>
  <si>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</si>
  <si>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</si>
  <si>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</si>
  <si>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</si>
  <si>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</si>
  <si>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</si>
  <si>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</si>
  <si>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</si>
  <si>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</si>
  <si>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</si>
  <si>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</si>
  <si>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</si>
  <si>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</si>
  <si>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</si>
  <si>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</si>
  <si>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</si>
  <si>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</si>
  <si>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</si>
  <si>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</si>
  <si>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</si>
  <si>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</si>
  <si>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</si>
  <si>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</si>
  <si>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</si>
  <si>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</si>
  <si>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</si>
  <si>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</si>
  <si>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</si>
  <si>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</si>
  <si>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</si>
  <si>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</si>
  <si>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</si>
  <si>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</si>
  <si>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</si>
  <si>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</si>
  <si>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</si>
  <si>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</si>
  <si>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</si>
  <si>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</si>
  <si>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</si>
  <si>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</si>
  <si>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</si>
  <si>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</si>
  <si>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</si>
  <si>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</si>
  <si>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</si>
  <si>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</si>
  <si>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</si>
  <si>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</si>
  <si>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</si>
  <si>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</si>
  <si>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</si>
  <si>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</si>
  <si>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</si>
  <si>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</si>
  <si>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</si>
  <si>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</si>
  <si>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</si>
  <si>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</si>
  <si>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</si>
  <si>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</si>
  <si>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</si>
  <si>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</si>
  <si>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</si>
  <si>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</si>
  <si>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</si>
  <si>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</si>
  <si>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</si>
  <si>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</si>
  <si>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</si>
  <si>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</si>
  <si>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</si>
  <si>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</si>
  <si>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</si>
  <si>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</si>
  <si>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</si>
  <si>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</si>
  <si>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</si>
  <si>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</si>
  <si>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</si>
  <si>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</si>
  <si>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</si>
  <si>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</si>
  <si>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</si>
  <si>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</si>
  <si>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</si>
  <si>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</si>
  <si>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</si>
  <si>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</si>
  <si>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</si>
  <si>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</si>
  <si>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</si>
  <si>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Dic-2019</t>
  </si>
  <si>
    <t>E</t>
  </si>
  <si>
    <t xml:space="preserve">                                                            TOTAL APORTES EQUITY</t>
  </si>
  <si>
    <t>P</t>
  </si>
  <si>
    <t>IS</t>
  </si>
  <si>
    <t>SC</t>
  </si>
  <si>
    <t>CA</t>
  </si>
  <si>
    <t>R</t>
  </si>
  <si>
    <t>VF</t>
  </si>
  <si>
    <t>APORTE 2019</t>
  </si>
  <si>
    <t>NOV/2019</t>
  </si>
  <si>
    <t>Cumplido</t>
  </si>
  <si>
    <r>
      <t>N</t>
    </r>
    <r>
      <rPr>
        <sz val="10"/>
        <color theme="1"/>
        <rFont val="Calibri"/>
        <family val="2"/>
        <scheme val="minor"/>
      </rPr>
      <t>o Aplica Compensación</t>
    </r>
  </si>
  <si>
    <t xml:space="preserve">Observaciones: </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</si>
  <si>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</si>
  <si>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</si>
  <si>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</si>
  <si>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</si>
  <si>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</si>
  <si>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</si>
  <si>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</si>
  <si>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</si>
  <si>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Traslado de redes Húmedas UF1 y UF3</t>
  </si>
  <si>
    <t>FECHA APROBACIÓN</t>
  </si>
  <si>
    <t>31 ENERO DE 2020</t>
  </si>
  <si>
    <t>PK 0+160</t>
  </si>
  <si>
    <t>PK 3+300</t>
  </si>
  <si>
    <t>PK 11+700 Zona del retorno # 1</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</si>
  <si>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</si>
  <si>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</si>
  <si>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ACTIVIDADES CRÍTICAS SEGÚN ANEXO #1 DE MAR 1, POR LA CUARENTENA DEL COVID-19</t>
  </si>
  <si>
    <t>PK 24+300 CD - Box # 106</t>
  </si>
  <si>
    <t>Trabajos mecánicos para encoles y encausamiento, a fin de evitar inundación - Sitio Piedras Verdes</t>
  </si>
  <si>
    <t>Unidad Funcional 4,1 - Rehabilitación Sector 4.1 Venecia - Peñalisa (Salgar) 8,8 KM</t>
  </si>
  <si>
    <t>Acopio y trasiego de material de descombro traído de los portales del nuevo túnel.</t>
  </si>
  <si>
    <t>PK 0+700</t>
  </si>
  <si>
    <t>o CCO del TUNEL</t>
  </si>
  <si>
    <t>MOVIMIENTO TIERRA o MATERIAL DE DESCOMBRO</t>
  </si>
  <si>
    <t>TEMAS DE CONTROL EN EL PERIODO PUENTES</t>
  </si>
  <si>
    <t>FOTO 3</t>
  </si>
  <si>
    <t>FOTO 4</t>
  </si>
  <si>
    <t>FOTO 5</t>
  </si>
  <si>
    <t>FOTO 6</t>
  </si>
  <si>
    <t xml:space="preserve">Acopio de material de rezaga, portal Santafe. </t>
  </si>
  <si>
    <t>PK 9+200</t>
  </si>
  <si>
    <t>PK 17+300</t>
  </si>
  <si>
    <t>PK 18+800</t>
  </si>
  <si>
    <t>PK 24+150</t>
  </si>
  <si>
    <t>UF-1.0</t>
  </si>
  <si>
    <t>UF-2.1</t>
  </si>
  <si>
    <t>UF-3.0</t>
  </si>
  <si>
    <t>Puente PK21+220 UF2.1. Vista panorámica. Infraestructura terminada</t>
  </si>
  <si>
    <t>31  ENERO DE 2020</t>
  </si>
  <si>
    <t>6'0%</t>
  </si>
  <si>
    <t>PK 24+400/700 CD</t>
  </si>
  <si>
    <t>Retorno #2</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</si>
  <si>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</si>
  <si>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</si>
  <si>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</si>
  <si>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</si>
  <si>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</si>
  <si>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</si>
  <si>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</si>
  <si>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</si>
  <si>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</si>
  <si>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</si>
  <si>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</si>
  <si>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 xml:space="preserve">Talud en rehabilitación </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</si>
  <si>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</si>
  <si>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</si>
  <si>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</si>
  <si>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</si>
  <si>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</si>
  <si>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</si>
  <si>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Redes de drenajes superficiales, paisajismo, revegetalización etc.</t>
  </si>
  <si>
    <t>PK 22+430/480 CI</t>
  </si>
  <si>
    <t>Puente PK 0+930 UF 1. Acabados de defensas tipo New Jersey, ambos costados.</t>
  </si>
  <si>
    <t>,</t>
  </si>
  <si>
    <t>PK 5+720</t>
  </si>
  <si>
    <t xml:space="preserve">PK 14+700 </t>
  </si>
  <si>
    <t>PK 18+000</t>
  </si>
  <si>
    <t>Zona anexa al retorno # 1</t>
  </si>
  <si>
    <t>PK 22+000</t>
  </si>
  <si>
    <t>PK 27+000</t>
  </si>
  <si>
    <t xml:space="preserve">PK9+580 - UF3.1D - Excavación a partir del punto de entronque, galería peatonal N°1. Túnel en funcionamiento. </t>
  </si>
  <si>
    <t xml:space="preserve">PK10+074 - UF3.1D - Excavación a partir del punto de entronque, galería vehicular N°1. Túnel en funcionamiento. </t>
  </si>
  <si>
    <t xml:space="preserve">PK10+545 - UF3.1D - Excavación a partir del punto de entronque, galería peatonal N°2. Túnel en funcionamiento. </t>
  </si>
  <si>
    <t xml:space="preserve">PK11+054 - UF3.1D - Excavación a partir del punto de entronque, galería peatonal N°3. Túnel en funcionamiento. </t>
  </si>
  <si>
    <t xml:space="preserve">PK12+024 - UF3.1D - Excavación a partir del punto de entronque, galería peatonal N°4. Túnel en funcionamiento.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</si>
  <si>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</si>
  <si>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</si>
  <si>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</si>
  <si>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</si>
  <si>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</si>
  <si>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</si>
  <si>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Drenajes longitudinales</t>
  </si>
  <si>
    <t xml:space="preserve">PK 15+300 </t>
  </si>
  <si>
    <t>PK 14+900</t>
  </si>
  <si>
    <t>ODT # 063 - CD</t>
  </si>
  <si>
    <t>Puente PK 17+205 UF 1- Vista panorámica avance construcción Puente. Infraestructura terminada.</t>
  </si>
  <si>
    <t xml:space="preserve">PK11+544 - UF3.1D - Excavación a partir del punto de entronque, galería vehicular N°2. Túnel en funcionamiento. </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</si>
  <si>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</si>
  <si>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</si>
  <si>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</si>
  <si>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</si>
  <si>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</si>
  <si>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</si>
  <si>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</si>
  <si>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PK 7+800/900</t>
  </si>
  <si>
    <t>PK 15+400</t>
  </si>
  <si>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</si>
  <si>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</si>
  <si>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</si>
  <si>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</si>
  <si>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</si>
  <si>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</si>
  <si>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</si>
  <si>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</si>
  <si>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Aplicación de granulares y capa asfáltica intermedia - CI</t>
  </si>
  <si>
    <t>Muro # 037 - TA</t>
  </si>
  <si>
    <t>Muro # 072 - HA</t>
  </si>
  <si>
    <t>Lleno estructural - CI</t>
  </si>
  <si>
    <t>Corte talud (perfilación) - CD</t>
  </si>
  <si>
    <t>Inactivo. 
Se fundieron muros del disipador con su bajante para el canal de drenaje perimetral. Se fundió también el disipador intermedio con cuneta que descarga en canal perimetral.</t>
  </si>
  <si>
    <t>PK 0+480</t>
  </si>
  <si>
    <t>SEGURIDAD VIAL</t>
  </si>
  <si>
    <t>PK 0+950</t>
  </si>
  <si>
    <t>Aplicación de capa asfáltica - Drenajes</t>
  </si>
  <si>
    <t>PK 10+750</t>
  </si>
  <si>
    <t>PK 19+200  CD</t>
  </si>
  <si>
    <t>PK 18+400  CI</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</si>
  <si>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</si>
  <si>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</si>
  <si>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Instalación acero de refuerzo losa de aproximación Estribo 2 y se funde.</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</si>
  <si>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Frente Inactivo.</t>
    </r>
  </si>
  <si>
    <t>Puente PK 0+160 UF 1- Defensa tipo New Jersey terminadas.</t>
  </si>
  <si>
    <t xml:space="preserve">PK12+485 - UF3.1D - Excavación a partir del punto de entronque, galería peatonal N°5. Túnel en funcionamiento. </t>
  </si>
  <si>
    <t xml:space="preserve">PK12+905 - UF3.1D - Excavación a partir del punto de entronque, galería vehicular N°3. Túnel en funcionamiento. </t>
  </si>
  <si>
    <t>REUNIONES/ACTIVIDADES</t>
  </si>
  <si>
    <t xml:space="preserve">Retorno vial, La Aldea. </t>
  </si>
  <si>
    <t>PK 16+300</t>
  </si>
  <si>
    <t>ZODME 10A</t>
  </si>
  <si>
    <t>PK 27+400</t>
  </si>
  <si>
    <t>PK 0+650/700 CI</t>
  </si>
  <si>
    <t>OBSERVACIONES: El Predio MAR1_UF2_171 se afectó nuevamente con oficio 02-01-20200617001734</t>
  </si>
  <si>
    <t xml:space="preserve">PK13+430 - UF3.1D - Construcción galería peatonal N°6. Túnel en funcionamiento. </t>
  </si>
  <si>
    <t xml:space="preserve">Inactivo. 
Se fundieron concretos formando el cuerpo del Boxculvert. Tiene una sección hidráulica de 2.5 x 2.5 m., y es la prolongación del box existente. Se utilizaron cintas flexibles en PVC de 6.5" como juntas de sello primario, de juntas de construcción y dilatación en todo el cuerpo del box. Se procedió a aplicar pintura bituminosa negra y paneles de geodren planar. También se le construyen los filtros en sus costados (con geotextil NT + piedra filtro + 2 tubos en PVC ranurados de 4"). Esta pendiente sus llenos laterales y la posterior colocación de granulares seleccionados. Sector abajo de la Jungla. </t>
  </si>
  <si>
    <t>en adelante</t>
  </si>
  <si>
    <t>PK 17+800</t>
  </si>
  <si>
    <t>Excavación / Rellenos de terraplén / Drenajes - CD</t>
  </si>
  <si>
    <t>PK 18+300  CI</t>
  </si>
  <si>
    <t>Corte, perfilado de talud + demoliciones</t>
  </si>
  <si>
    <t xml:space="preserve">Excavaciones mecánicas CI, como solución de la intersección en superficie - Boxculvert # 209 - Zona urbana de San Jerónimo </t>
  </si>
  <si>
    <t>PK 22+600</t>
  </si>
  <si>
    <t xml:space="preserve">Capa asfáltica - Demarcación horizontal </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</si>
  <si>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</si>
  <si>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</si>
  <si>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</si>
  <si>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</si>
  <si>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</si>
  <si>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</si>
  <si>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 TERMINADA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 TERMINADA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</si>
  <si>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</si>
  <si>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</si>
  <si>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t>
    </r>
    <r>
      <rPr>
        <sz val="11"/>
        <color rgb="FFFF0000"/>
        <rFont val="Arial"/>
        <family val="2"/>
      </rPr>
      <t xml:space="preserve"> Frente Inactivo.</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</si>
  <si>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</si>
  <si>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</si>
  <si>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</si>
  <si>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</si>
  <si>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</si>
  <si>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Colocación de granulares y capa asfáltica - CI</t>
  </si>
  <si>
    <t>Reforzamiento y protección talud perfilado - Pavimento rígido, veredal</t>
  </si>
  <si>
    <t>PK 12+850</t>
  </si>
  <si>
    <t>PK 0+530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</si>
  <si>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</si>
  <si>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t>PK 4+500</t>
  </si>
  <si>
    <t>PK 8+400</t>
  </si>
  <si>
    <t>Perfilado de talud (fallado el pasado 22 de enero) - CD</t>
  </si>
  <si>
    <t>PK 10+200</t>
  </si>
  <si>
    <t>Corte de montaña rocosa - CI</t>
  </si>
  <si>
    <t>Mezcla asfáltica intermedia - Drenajes</t>
  </si>
  <si>
    <t>De acuerdo con el programa de trabajo presentado por el concesionario para la UF3.1.D, el concesionario continuó actividades de excavación mecánica, de las galerías, de forma adelantada; teniendo en cuenta las fechas de inicio de construcción, no objetadas por la interventoría.</t>
  </si>
  <si>
    <r>
      <rPr>
        <b/>
        <sz val="12"/>
        <rFont val="Arial"/>
        <family val="2"/>
      </rPr>
      <t>Galerías de conexión peatonal y vehicular - segundo tubo Túnel Occidente</t>
    </r>
    <r>
      <rPr>
        <b/>
        <sz val="12"/>
        <color rgb="FFFF0000"/>
        <rFont val="Arial"/>
        <family val="2"/>
      </rPr>
      <t xml:space="preserve">
</t>
    </r>
    <r>
      <rPr>
        <sz val="12"/>
        <rFont val="Arial"/>
        <family val="2"/>
      </rPr>
      <t>Actividades de excavación de los entronques en Galerías de Conexión Peatonal Nos 1, 2, 3, 4, 5 y 6,  y Galerías de Conexión Vehicular Nos  1,2 y 3.</t>
    </r>
  </si>
  <si>
    <t>Según ajustes realizados por el concesionario se informó que no se requiere de SRRRC para la Modificación de la Licencia Ambiental  UF2.1.</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</si>
  <si>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</si>
  <si>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</si>
  <si>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</si>
  <si>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</si>
  <si>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</si>
  <si>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</si>
  <si>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</si>
  <si>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</si>
  <si>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 xml:space="preserve">Modificación Licencia Ambiental Resolución 00606 del 25 de mayo de 2017 
UF1 y UF3 punto de vertimiento Q. la Culebra </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</si>
  <si>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</si>
  <si>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</si>
  <si>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</si>
  <si>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r>
      <rPr>
        <b/>
        <sz val="11"/>
        <rFont val="Arial"/>
        <family val="2"/>
      </rPr>
      <t>Trazabilidad Modificación Licencia Ambiental</t>
    </r>
    <r>
      <rPr>
        <sz val="11"/>
        <rFont val="Arial"/>
        <family val="2"/>
      </rPr>
      <t xml:space="preserve">
• Solicitud con VITAL 3800090086967818005 y radicado 2018162298-1-000 del 21-11-18.
• Radicado EIA Corantioquia con consecutivo 160HX-COE1811-37499 del 21-11-18.
• Pago evaluación el 16-10-18 a la ANLA y Corantioquia 
• Auto de inicio ANLA N° 07512 del 30-11-18. 
• Con radiado ANLA 2018169663-1-000 del 04-12-18 Concesionario realizó ante la ANLA solicitud de aplicación del trámite y términos prioritarios definidos en el artículo 2.2.2.3.8.2 del decreto 1076 de 2015 para el trámite de modificación relacionado con la fuentes de materiales Q.Seca
• Visita de evaluación el 19 y 20 de diciembre de 2018.
• Reunión de solicitud de información adicional el 21-02-19
• Solicitud de prorroga con radicado ANLA 219030318-1-000 del 12-03-19 
• Aprobación prorroga con radicado ANLA 2019031648-2-000
•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r>
  </si>
  <si>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</si>
  <si>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</si>
  <si>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</si>
  <si>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1, 2.1 y 4 </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</si>
  <si>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</si>
  <si>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</si>
  <si>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</si>
  <si>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</si>
  <si>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</si>
  <si>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</si>
  <si>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</si>
  <si>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</si>
  <si>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</si>
  <si>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</si>
  <si>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</si>
  <si>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</si>
  <si>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</si>
  <si>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</si>
  <si>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</si>
  <si>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</si>
  <si>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S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</si>
  <si>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</si>
  <si>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</si>
  <si>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</si>
  <si>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</si>
  <si>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</si>
  <si>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</si>
  <si>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Seguimiento a las medidas de manejo ambiental UF1 y UF3</t>
  </si>
  <si>
    <t>Seguimiento a las medidas de manejo ambiental UF 2.1</t>
  </si>
  <si>
    <t>PK 1+900</t>
  </si>
  <si>
    <t>Corte mecánico y preparación de fundación para muro en TA, # 011.</t>
  </si>
  <si>
    <t>Box Doña Rosa - Excavación mecánica, muro escollera, CD</t>
  </si>
  <si>
    <t xml:space="preserve">Corresponde a la planta de trituración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</si>
  <si>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PK 15+000</t>
  </si>
  <si>
    <t>Cortes en taludes, perfilados - CI</t>
  </si>
  <si>
    <t xml:space="preserve">Terraplén + Muros en TA + Drenajes + Marco en HA # 040. </t>
  </si>
  <si>
    <t>PK 0+700 CI. Acopio de material de rezaga, producto de la excavación del túnel. Patio de acopio, Portal Medellín</t>
  </si>
  <si>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PILA 1: Se instala acero de refuerzo de núcleo de Caisson 3 y  4 y  se funden.
</t>
    </r>
    <r>
      <rPr>
        <sz val="11"/>
        <rFont val="Arial"/>
        <family val="2"/>
      </rPr>
      <t>PILA 2. Se instala acero de refuerzo de núcleo de los Caissons 5 y 6 y se funden.</t>
    </r>
    <r>
      <rPr>
        <sz val="11"/>
        <color rgb="FFFF0000"/>
        <rFont val="Arial"/>
        <family val="2"/>
      </rPr>
      <t xml:space="preserve">
</t>
    </r>
    <r>
      <rPr>
        <sz val="11"/>
        <rFont val="Arial"/>
        <family val="2"/>
      </rPr>
      <t>PILA 3. Instalación acero de refuerzo núcleo Caissons 7 y 8 y se funden.
ESTRIBO 2. Instalación acero de refuerzo de núcleos de Caissons 9 y 10 y se funden</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</si>
  <si>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t>Puente PK 9+150 UF 1-  PILA 3. Se funden núcleos de caissons 7 y 8. Inactivo</t>
  </si>
  <si>
    <t>Puente PK 9+150 UF 1-  ESTRIBO 2. Se funde núcleo caisson N° 10. Inactivo</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</si>
  <si>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</si>
  <si>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</si>
  <si>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</si>
  <si>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</si>
  <si>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</si>
  <si>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</si>
  <si>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</si>
  <si>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</si>
  <si>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</si>
  <si>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Ampliación Puente 1  La Negra UF1</t>
  </si>
  <si>
    <r>
      <rPr>
        <b/>
        <sz val="11"/>
        <color rgb="FFFF0000"/>
        <rFont val="Arial"/>
        <family val="2"/>
      </rPr>
      <t>En la UF 1</t>
    </r>
    <r>
      <rPr>
        <sz val="11"/>
        <rFont val="Arial"/>
        <family val="2"/>
      </rPr>
      <t xml:space="preserve"> : En el periodo informado,  En recorrido de inspección de interventoría, se evidenció que el concesionario, no adelantó actividades de traslado de redes húmedas en estas Unidades Funcionales.
Avance a la fecha UF1: Redes húmedas : 80%.
Avance a la fecha UF3: Redes húmedas : 0%.</t>
    </r>
  </si>
  <si>
    <r>
      <rPr>
        <b/>
        <sz val="11"/>
        <rFont val="Arial"/>
        <family val="2"/>
      </rPr>
      <t xml:space="preserve">Licencia Ambiental 
</t>
    </r>
    <r>
      <rPr>
        <sz val="11"/>
        <rFont val="Arial"/>
        <family val="2"/>
      </rPr>
      <t>•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</si>
  <si>
    <t xml:space="preserve"> </t>
  </si>
  <si>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</si>
  <si>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t>
    </r>
    <r>
      <rPr>
        <sz val="11"/>
        <color rgb="FFFF0000"/>
        <rFont val="Arial"/>
        <family val="2"/>
      </rPr>
      <t>. Se treminan acabados.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</si>
  <si>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</si>
  <si>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t>
    </r>
    <r>
      <rPr>
        <sz val="11"/>
        <color rgb="FFFF0000"/>
        <rFont val="Arial"/>
        <family val="2"/>
      </rPr>
      <t>Se funde losa de aproximación Estribo 2.</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</si>
  <si>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Frente Inactivo.</t>
    </r>
    <r>
      <rPr>
        <sz val="11"/>
        <color theme="1"/>
        <rFont val="Arial"/>
        <family val="2"/>
      </rPr>
      <t xml:space="preserve">
</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</si>
  <si>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t>
    </r>
    <r>
      <rPr>
        <sz val="11"/>
        <color rgb="FFFF0000"/>
        <rFont val="Arial"/>
        <family val="2"/>
      </rPr>
      <t>Se funde losa aproximación Estribo 2.</t>
    </r>
    <r>
      <rPr>
        <sz val="11"/>
        <color theme="1"/>
        <rFont val="Arial"/>
        <family val="2"/>
      </rPr>
      <t xml:space="preserve">
El avance en la excavación y fundida de anillos es del 109,7%.</t>
    </r>
  </si>
  <si>
    <t>Ampliación Puente 4  La Nuez UF1</t>
  </si>
  <si>
    <t>Ampliación Puente 23 La Muñoz II UF2.1</t>
  </si>
  <si>
    <t>Ampliación Puente 24 La Guaracú II UF2.1</t>
  </si>
  <si>
    <t>Ampliación Puente 28 El Sapo UF2.1</t>
  </si>
  <si>
    <t>Ampliación Puente 27 La Guaira UF2.1</t>
  </si>
  <si>
    <r>
      <rPr>
        <b/>
        <sz val="11"/>
        <color theme="1"/>
        <rFont val="Arial"/>
        <family val="2"/>
      </rPr>
      <t>AMPLIACIÓN PUENTE 27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</si>
  <si>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</si>
  <si>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</si>
  <si>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</si>
  <si>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Inactivo
Se hizo corte mecánico de la zona para encontrar cota de fundación de un muro en TA. Hacia el PK mayor o 4+700 motoniveladora CAT - 140 M realizo el extendido de material seleccionado tipo base granular. Se compacta con vibro Hamm. En este sitio se tiene estacionado equipo de construcción y materiales para los frentes de obra.</t>
  </si>
  <si>
    <t>PK 6+900</t>
  </si>
  <si>
    <t>Corte + descapote mecánico  -  CI y Box # 057</t>
  </si>
  <si>
    <t>Se continua el corte mecánico y perfilado de talud. El material se lleva (en volquetas) a la escombrera de Sopetrán. Sector frente al Llanerito y anexo al frente de obra de Tamarindos. Se trabaja con personal PARE / SIGA</t>
  </si>
  <si>
    <r>
      <t xml:space="preserve">De acuerdo con el programa de trabajo presentado por el concesionario para la </t>
    </r>
    <r>
      <rPr>
        <b/>
        <sz val="11"/>
        <rFont val="Arial"/>
        <family val="2"/>
      </rPr>
      <t>UF3.1.B</t>
    </r>
    <r>
      <rPr>
        <sz val="11"/>
        <rFont val="Arial"/>
        <family val="2"/>
      </rPr>
      <t xml:space="preserve">, el concesionario </t>
    </r>
    <r>
      <rPr>
        <b/>
        <sz val="11"/>
        <color rgb="FFFF0000"/>
        <rFont val="Arial"/>
        <family val="2"/>
      </rPr>
      <t>terminó las actividades de excavación</t>
    </r>
    <r>
      <rPr>
        <sz val="11"/>
        <rFont val="Arial"/>
        <family val="2"/>
      </rPr>
      <t xml:space="preserve"> por el sistema  de  perforación y voladura, del </t>
    </r>
    <r>
      <rPr>
        <b/>
        <sz val="11"/>
        <color rgb="FFFF0000"/>
        <rFont val="Arial"/>
        <family val="2"/>
      </rPr>
      <t>túnel principal en el Portal Medellín</t>
    </r>
    <r>
      <rPr>
        <sz val="11"/>
        <rFont val="Arial"/>
        <family val="2"/>
      </rPr>
      <t>, sin atrasos evidentes.</t>
    </r>
  </si>
  <si>
    <r>
      <rPr>
        <b/>
        <sz val="11"/>
        <rFont val="Arial"/>
        <family val="2"/>
      </rPr>
      <t xml:space="preserve">Ruta 6204  San Jerónimo-Santa Fe de Antioquia
</t>
    </r>
    <r>
      <rPr>
        <sz val="11"/>
        <rFont val="Arial"/>
        <family val="2"/>
      </rPr>
      <t xml:space="preserve">
-  Actividades de limpieza de cunetas  del  PR 10+000 al PR15+000
-  Actividades de limpieza de  alcantarillas del  PR 10+000 al PR19+000.
- La vía se encuentra en funcionamiento normal.
-  Desvío en el PR16+380 al PR16+660  Normal Funcionamiento.
-  Desvío en el PR15+030 al PR15+740. Normal Funcionamiento.
-  Desvío en el PR13+090 al PR12+000 .Normal Funcionamiento.</t>
    </r>
  </si>
  <si>
    <t>UF4 Ruta 25B02 - PR 71+600. OPERADORA.</t>
  </si>
  <si>
    <t>UF 4 Ruta 6003 - PR 44+700.CONSTRUCCION DE MURO EN GAVIONES.</t>
  </si>
  <si>
    <t>UF 1 - PR 39+700. CONTROL VEHICULAR.</t>
  </si>
  <si>
    <t xml:space="preserve">UF 3 - PR 44+700. POLICÍA DE TRANSITO. </t>
  </si>
  <si>
    <t>Llenos y demoliciones, ODT # 008 - CI</t>
  </si>
  <si>
    <t>La plataforma de la segunda calzada ya cuenta con la capa intermedia asfáltica tipo MSC-25. Se continua con la construcción de cunetas en concreto de sección triangular (o en L) con ancho de 1 m. Su sistema de construcción es por ajedrezado y con utilización de concreto pre mezclado. Sector planta #1 de concretos - La Volcana. Se tiene en transito provisional para los equipos y vehículos de la Concesión.</t>
  </si>
  <si>
    <t>PK 14+700 CD</t>
  </si>
  <si>
    <t>Mezcla asfáltica en caliente, MSC-25</t>
  </si>
  <si>
    <t>Material seleccionado (estructura de pavimento flexible)</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</si>
  <si>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</si>
  <si>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</si>
  <si>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hacia la Vda. La Volcana</t>
  </si>
  <si>
    <t>PK 21+000</t>
  </si>
  <si>
    <t>Capa asfáltica + Drenajes CD</t>
  </si>
  <si>
    <t>PK 21+300 CI</t>
  </si>
  <si>
    <t>Fresado de carpeta asfáltica, vía existente</t>
  </si>
  <si>
    <t xml:space="preserve">Trabajos se reactivan, por lo tanto se realiza nuevamente perforaciones para instalación de drenes de L= 6 m (son 7 und por instalar).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se realiza nuevamente perforaciones para instalación de drenes de L= 6 m (son 7 und por instalar). </t>
  </si>
  <si>
    <t>EXCAVACION,  LLENOS, DRENAJES y TRANSITABILIDAD - CD</t>
  </si>
  <si>
    <t>Sobre la pata del talud rehabilitado, se hace el acopio 'provisional' del material de rezaga que se extrae del nuevo túnel y de sus galerías (peatonales / vehiculares), portal Medellín; para después transportarlo a la planta de trituración ubicada en el PK 11+700 o en el PK 1+200. Se utiliza cargador, un Bobcat y muchas volquetas que lo extraen del túnel. Las cantidades disminuirán debido a que el túnel ya logro el cale. Continuamente se transporta hacia la planta trituradora este material de descombro, para evitar excesiva altura en el patio de acopio y posible derrame hacia la vía en uso. Se adecua una sección de la vía para el paso vehicular y poder intervenir la CD. En el acopio se trabaja con personal PARE/SIGA y se realiza limpieza con herramienta menor y barridos con cepillo rotativo montado en Bobcat.</t>
  </si>
  <si>
    <t xml:space="preserve">PK 0+700 CCO del túnel. Se tiene disponibilidad de grúas, ambulancia y vehículo de inspección para dar apoyo a usuarios en caso de eventos de accidentes / incidentes.  </t>
  </si>
  <si>
    <r>
      <t xml:space="preserve">
Para la UF3.1.B  el concesionario </t>
    </r>
    <r>
      <rPr>
        <b/>
        <sz val="11"/>
        <color rgb="FFFF0000"/>
        <rFont val="Arial"/>
        <family val="2"/>
      </rPr>
      <t>terminó actividades de excavación</t>
    </r>
    <r>
      <rPr>
        <sz val="11"/>
        <rFont val="Arial"/>
        <family val="2"/>
      </rPr>
      <t xml:space="preserve"> por el sistema  de  perforación y voladura, del</t>
    </r>
    <r>
      <rPr>
        <b/>
        <sz val="11"/>
        <color rgb="FFFF0000"/>
        <rFont val="Arial"/>
        <family val="2"/>
      </rPr>
      <t xml:space="preserve"> túnel principal en el Portal Santa Fe</t>
    </r>
    <r>
      <rPr>
        <sz val="11"/>
        <rFont val="Arial"/>
        <family val="2"/>
      </rPr>
      <t xml:space="preserve">, sin atrasos evidentes.
</t>
    </r>
  </si>
  <si>
    <r>
      <rPr>
        <b/>
        <sz val="12"/>
        <rFont val="Arial"/>
        <family val="2"/>
      </rPr>
      <t>Portal Santa Fe - Segundo Tubo Túnel de Occidente</t>
    </r>
    <r>
      <rPr>
        <sz val="12"/>
        <rFont val="Arial"/>
        <family val="2"/>
      </rPr>
      <t xml:space="preserve">
Actividades de perfilado de la excavación y relanzado en zona del cale, en túnel principal, sección  Tipo SB-3 (Portal Medellín), (Portal Santa Fe).
</t>
    </r>
  </si>
  <si>
    <t xml:space="preserve"> PK2+999,5/3+037,5 - UF3.1B -Acompañamiento por la interventoría, en las pruebas de tracción de pernos faltantes por ensayar.</t>
  </si>
  <si>
    <r>
      <rPr>
        <b/>
        <sz val="11"/>
        <color theme="1"/>
        <rFont val="Arial"/>
        <family val="2"/>
      </rPr>
      <t xml:space="preserve">AMPLIACION PUENTE 24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</si>
  <si>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t>Puente PK 4+500 UF 1. PILA 1.  Excavación de Caissons 3 y 4.</t>
  </si>
  <si>
    <t>Puente PK 6+040 UF 1-   Instalación acero de refuerzo en defensas New Jersey. Inactivo</t>
  </si>
  <si>
    <t>Puente PK 6+240 UF 1- PILA 2.  Desencofrado y retiro de plataforma de DSP y dovelas N°1.</t>
  </si>
  <si>
    <r>
      <rPr>
        <b/>
        <sz val="11"/>
        <rFont val="Calibri"/>
        <family val="2"/>
        <scheme val="minor"/>
      </rPr>
      <t xml:space="preserve">PK29+000 UF 2.1- </t>
    </r>
    <r>
      <rPr>
        <sz val="11"/>
        <rFont val="Calibri"/>
        <family val="2"/>
        <scheme val="minor"/>
      </rPr>
      <t>Excavación para traslado de redes humedas sector los Almendros.</t>
    </r>
  </si>
  <si>
    <t>ÉPSILON4G</t>
  </si>
  <si>
    <t>1,2.1 y 3</t>
  </si>
  <si>
    <t>1, 2.1 y 3</t>
  </si>
  <si>
    <r>
      <t xml:space="preserve">PMF-02
PK-6+240 (Imágenes 10-13), </t>
    </r>
    <r>
      <rPr>
        <sz val="11"/>
        <rFont val="Calibri"/>
        <family val="2"/>
        <scheme val="minor"/>
      </rPr>
      <t>El concesionario avanza en la construcción de trinchos y retiro de material de excavación de cassion de la ronde hídrica de la quebrada saltos y pisquines.</t>
    </r>
  </si>
  <si>
    <t xml:space="preserve">Seguimiento semanal  PQRS del proyecto </t>
  </si>
  <si>
    <t>Acompañamiento a capacitación personal vinculado al proyecto UF 1</t>
  </si>
  <si>
    <t>Consultas Previas</t>
  </si>
  <si>
    <t>Lugar: UF 1, Capacitación personal vinculado al proyecto.</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</si>
  <si>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</si>
  <si>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</si>
  <si>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</si>
  <si>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</si>
  <si>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</si>
  <si>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</si>
  <si>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</si>
  <si>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</si>
  <si>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</si>
  <si>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</si>
  <si>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</si>
  <si>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</si>
  <si>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</si>
  <si>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</si>
  <si>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</si>
  <si>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</si>
  <si>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</si>
  <si>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</si>
  <si>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</si>
  <si>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</si>
  <si>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</si>
  <si>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</si>
  <si>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</si>
  <si>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</si>
  <si>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</si>
  <si>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</si>
  <si>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</si>
  <si>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</si>
  <si>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</si>
  <si>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</si>
  <si>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</si>
  <si>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</si>
  <si>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</si>
  <si>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</si>
  <si>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</si>
  <si>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</si>
  <si>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</si>
  <si>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</si>
  <si>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</si>
  <si>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</si>
  <si>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</si>
  <si>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</si>
  <si>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</si>
  <si>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</si>
  <si>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</si>
  <si>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</si>
  <si>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</si>
  <si>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</si>
  <si>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</si>
  <si>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</si>
  <si>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</si>
  <si>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</si>
  <si>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</si>
  <si>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</si>
  <si>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</si>
  <si>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</si>
  <si>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</si>
  <si>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</si>
  <si>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</si>
  <si>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</si>
  <si>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</si>
  <si>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</si>
  <si>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</si>
  <si>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</si>
  <si>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</si>
  <si>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</si>
  <si>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</si>
  <si>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</si>
  <si>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</si>
  <si>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</si>
  <si>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</si>
  <si>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</si>
  <si>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</si>
  <si>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</si>
  <si>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</si>
  <si>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</si>
  <si>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</si>
  <si>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</si>
  <si>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</si>
  <si>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</si>
  <si>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</si>
  <si>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</si>
  <si>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</si>
  <si>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</si>
  <si>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</si>
  <si>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</si>
  <si>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</si>
  <si>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</si>
  <si>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</si>
  <si>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</si>
  <si>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</si>
  <si>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</si>
  <si>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</si>
  <si>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</si>
  <si>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</si>
  <si>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</si>
  <si>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</si>
  <si>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</si>
  <si>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</si>
  <si>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</si>
  <si>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</si>
  <si>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</si>
  <si>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</si>
  <si>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</si>
  <si>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</si>
  <si>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</si>
  <si>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</si>
  <si>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</si>
  <si>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</si>
  <si>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</si>
  <si>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</si>
  <si>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</si>
  <si>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</si>
  <si>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</si>
  <si>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</si>
  <si>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</si>
  <si>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</si>
  <si>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</si>
  <si>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</si>
  <si>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Respuesta a comunicación EPS4G-1179-19 referente al acceso la Puerta</t>
  </si>
  <si>
    <t>D-02-01-20191113-0010561</t>
  </si>
  <si>
    <t>ESPERA RESPUESTA DEL ESPECIALISTA  DE LA INTERVENTORÍA</t>
  </si>
  <si>
    <t>RESPUESTA A COMUNICACIÓN EPS4G-0808-20 REFERENTE A LA MODIFICACION DEL TRAZADO Y DISEÑO GEOMETRICO DE LA UF1</t>
  </si>
  <si>
    <t>D-02-01-20200814-002438</t>
  </si>
  <si>
    <t>RESPUESTA A COMUNICACION EPS4G-0676-20 REFERENTE A LA ENTREGA DE LA MODIFICACION DE LA CUBIERTA DEL PEAJE DE LA UF3 CORREPONDIENTE VOL. X PEAJE</t>
  </si>
  <si>
    <t>D-02-01-20200814-002437</t>
  </si>
  <si>
    <t>ENTREGA DE MODIFICACION DEL DISEÑO ESTRUCTURAL DEL PUENTE 041 K33+100 (TRAMO 1) DE LA UF2,1</t>
  </si>
  <si>
    <t>D-02-01-20200812-002381</t>
  </si>
  <si>
    <t>Del 20/08/20
al 26/08/20</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</si>
  <si>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h=24,5m, Caisson 4 h=26,3m. </t>
    </r>
    <r>
      <rPr>
        <sz val="11"/>
        <rFont val="Arial"/>
        <family val="2"/>
      </rPr>
      <t xml:space="preserve"> PiILA 2: Caisson 5 h=26m,</t>
    </r>
    <r>
      <rPr>
        <sz val="11"/>
        <color rgb="FFFF0000"/>
        <rFont val="Arial"/>
        <family val="2"/>
      </rPr>
      <t xml:space="preserve"> Caisson 6 h=31m </t>
    </r>
    <r>
      <rPr>
        <sz val="11"/>
        <rFont val="Arial"/>
        <family val="2"/>
      </rPr>
      <t>. PILA 3: Caisson 7 h=18,1m, Caisson 8 h=15,5m. PILA 4: Caisson 9 h=16m, Caisson 10 h=18,6m. PILA 5: Caisson 11 h=20,5m, Caisson 12 h=21m.  ESTRIBO 2: Caisson 13 h=17m,  Caisson 14 h=17,5m.
El avance en excavación y construcción de anillos es del 101,9%.</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 xml:space="preserve">Se instala solado, acero de refuerzo  y encofrado y se funde Viga Cabezal , tramos 1 y 2 del cuerpo del Estribo, topes sísmicos y pedestales, aletas y muros laterales.. </t>
    </r>
    <r>
      <rPr>
        <sz val="11"/>
        <color rgb="FFFF0000"/>
        <rFont val="Arial"/>
        <family val="2"/>
      </rPr>
      <t xml:space="preserve">
</t>
    </r>
    <r>
      <rPr>
        <sz val="11"/>
        <rFont val="Arial"/>
        <family val="2"/>
      </rPr>
      <t>PILA 3: Instalación acero de refuerzo núcleos  Caissons 7 y 8. y se funden. Se instala acero de refuerzo y encofrado y se funden columnas a nivel de Viga cabezal.</t>
    </r>
    <r>
      <rPr>
        <sz val="11"/>
        <color rgb="FFFF0000"/>
        <rFont val="Arial"/>
        <family val="2"/>
      </rPr>
      <t xml:space="preserve">
PILA 4</t>
    </r>
    <r>
      <rPr>
        <sz val="11"/>
        <rFont val="Arial"/>
        <family val="2"/>
      </rPr>
      <t>: Instalación acero de refuerzo núcleos Caissons 9 y 10 y se funden. Se instala acero de refuerzo y encofrado y se funde columna 10.</t>
    </r>
    <r>
      <rPr>
        <sz val="11"/>
        <color rgb="FFFF0000"/>
        <rFont val="Arial"/>
        <family val="2"/>
      </rPr>
      <t xml:space="preserve"> Instalacion de plataforma y acero de refuerzo para Viga Cabezal.
PILA 5: Instalación acero de refuerzo núcleos Caisson 11 y 12 y se funden.</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</si>
  <si>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t>
    </r>
    <r>
      <rPr>
        <sz val="11"/>
        <color rgb="FFFF0000"/>
        <rFont val="Arial"/>
        <family val="2"/>
      </rPr>
      <t>.Instalación acero de refuerzo y encofrado Dovela sobre Estribo. Se funde fase 1.</t>
    </r>
    <r>
      <rPr>
        <sz val="11"/>
        <rFont val="Arial"/>
        <family val="2"/>
      </rPr>
      <t xml:space="preserve">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Instalación acero de refuerzo y encofrado Dovela sobre Pila y Dovelas N°1 y se funden. Montaje de carros de avance para construcción de Voladizos 1 y 2</t>
    </r>
    <r>
      <rPr>
        <sz val="11"/>
        <color rgb="FFFF0000"/>
        <rFont val="Arial"/>
        <family val="2"/>
      </rPr>
      <t xml:space="preserve">. </t>
    </r>
    <r>
      <rPr>
        <sz val="11"/>
        <rFont val="Arial"/>
        <family val="2"/>
      </rPr>
      <t>Instalación acero de refuerzo Dovelas N°2 , 3 , 4,  5, 6 ,7, 8 y 9 y se funden, se tensionan cables.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Instalación acero de refuerzo muro espaldar y ménsula superior Estribo y alets y se funden. Instalación acero de refuerzo losa de aproximación.</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</si>
  <si>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Instalación acero de refuerzo New Jersey ambos costados. </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</si>
  <si>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t>
    </r>
    <r>
      <rPr>
        <sz val="11"/>
        <rFont val="Arial"/>
        <family val="2"/>
      </rPr>
      <t xml:space="preserve">Se termina la la elevación de las columnas de los Caissons a nivel de construcción del Dado. </t>
    </r>
    <r>
      <rPr>
        <sz val="11"/>
        <color rgb="FFFF0000"/>
        <rFont val="Arial"/>
        <family val="2"/>
      </rPr>
      <t>Adecuación  instalación de andamios de carga y plataforma para Dado. Se instala acero de refuerzo Dado.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Instalación de plataforma para construcción de dovela sobre Pila y dovelas N°1 en voladizos 3 y 4</t>
    </r>
    <r>
      <rPr>
        <sz val="11"/>
        <color rgb="FFFF0000"/>
        <rFont val="Arial"/>
        <family val="2"/>
      </rPr>
      <t>.</t>
    </r>
    <r>
      <rPr>
        <sz val="11"/>
        <rFont val="Arial"/>
        <family val="2"/>
      </rPr>
      <t xml:space="preserve"> Se instala acero de refuerzo y encofrado en la losa inferior y muros y se funden. </t>
    </r>
    <r>
      <rPr>
        <sz val="11"/>
        <color rgb="FFFF0000"/>
        <rFont val="Arial"/>
        <family val="2"/>
      </rPr>
      <t>Se instala acero de refuerzo de la losa superior y se funde, se tensionan cables.</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</si>
  <si>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Instalación acero de refuerzo fase 1 y 2 Dovela sobre estribo y se funden. Se instala acero de refuerzo muro espaldar.</t>
    </r>
    <r>
      <rPr>
        <sz val="11"/>
        <color theme="1"/>
        <rFont val="Arial"/>
        <family val="2"/>
      </rPr>
      <t xml:space="preserve">
PILA 1: </t>
    </r>
    <r>
      <rPr>
        <sz val="11"/>
        <rFont val="Arial"/>
        <family val="2"/>
      </rPr>
      <t>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Instalación de plataforma para construcción  de losa superior de conexión a Dovela sobre Pila; se instala acero de refuerzo y se funde. Se tensionan cables. Se instala plataforma  y acero de refuerzo para Dovela sobre Pila y Dovelas N°1.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</si>
  <si>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Instalación de plataforma y acero de refuerzo para voladizo izquierdo y derecho  vanos 9 , 8, 7, 6 , 5, 4 , 3 2  y 1 y se funden. Instalación acero de refuerzo y encofrado módulos de New Jersey. Se funden módulos por ambos costados.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</si>
  <si>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color rgb="FFFF0000"/>
        <rFont val="Arial"/>
        <family val="2"/>
      </rPr>
      <t xml:space="preserve">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t>
    </r>
    <r>
      <rPr>
        <sz val="11"/>
        <color theme="1"/>
        <rFont val="Arial"/>
        <family val="2"/>
      </rPr>
      <t xml:space="preserve">
El avance en excavación y construcción de anillos es del 107,3%</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</si>
  <si>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color rgb="FFFF0000"/>
        <rFont val="Arial"/>
        <family val="2"/>
      </rPr>
      <t>Instalación de mortero de nivelación con Sika Grout sobre pedestales. Montaje del equipo lanza-vigas.</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</si>
  <si>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 xml:space="preserve">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t>
    </r>
    <r>
      <rPr>
        <sz val="11"/>
        <color theme="1"/>
        <rFont val="Arial"/>
        <family val="2"/>
      </rPr>
      <t xml:space="preserve">
</t>
    </r>
    <r>
      <rPr>
        <sz val="11"/>
        <rFont val="Arial"/>
        <family val="2"/>
      </rPr>
      <t>ESTRIBO 2: Se funde el núcleo de los Caissons 30, 31 y 32.</t>
    </r>
    <r>
      <rPr>
        <u/>
        <sz val="9"/>
        <color theme="1"/>
        <rFont val="Calibri"/>
        <family val="2"/>
        <scheme val="minor"/>
      </rPr>
      <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</si>
  <si>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Vanos 1, 2, 3 , 4 y 5: Instalación de Vigas prefabricadas sobre apoyos de neopreno, instalación de pre-losas, acero de refuerzo de la losa y diafragmas y se funden.</t>
    </r>
    <r>
      <rPr>
        <sz val="11"/>
        <color rgb="FFFF0000"/>
        <rFont val="Arial"/>
        <family val="2"/>
      </rPr>
      <t xml:space="preserve"> En el vano 6, se instalan vigas prefabricadas sobre apoyos de neopreno, se construye diafragma y se instalan pre-losas Tipo B.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</si>
  <si>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94,6%
ESTRIBO 1.</t>
    </r>
    <r>
      <rPr>
        <sz val="11"/>
        <color rgb="FFFF0000"/>
        <rFont val="Arial"/>
        <family val="2"/>
      </rPr>
      <t xml:space="preserve"> Corte mecánico adecuación área para construcción Estribo. Caisson 1 h=7,2m, Caisson2 h=5,5m</t>
    </r>
    <r>
      <rPr>
        <sz val="11"/>
        <rFont val="Arial"/>
        <family val="2"/>
      </rPr>
      <t xml:space="preserve">
PILA 1: </t>
    </r>
    <r>
      <rPr>
        <sz val="11"/>
        <color rgb="FFFF0000"/>
        <rFont val="Arial"/>
        <family val="2"/>
      </rPr>
      <t>Caisson 3 h=15,6m, Caisson 4 h=20,5m</t>
    </r>
    <r>
      <rPr>
        <sz val="11"/>
        <rFont val="Arial"/>
        <family val="2"/>
      </rPr>
      <t xml:space="preserve">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t>
    </r>
    <r>
      <rPr>
        <sz val="11"/>
        <color rgb="FFFF0000"/>
        <rFont val="Arial"/>
        <family val="2"/>
      </rPr>
      <t xml:space="preserve"> Se instala acero de refuerzo y se funden los núcleos de los Caissons 1 y 2.</t>
    </r>
    <r>
      <rPr>
        <u/>
        <sz val="11"/>
        <rFont val="Arial"/>
        <family val="2"/>
      </rPr>
      <t xml:space="preserve">
</t>
    </r>
    <r>
      <rPr>
        <sz val="11"/>
        <rFont val="Arial"/>
        <family val="2"/>
      </rPr>
      <t>PILA 2:</t>
    </r>
    <r>
      <rPr>
        <sz val="11"/>
        <color rgb="FFFF0000"/>
        <rFont val="Arial"/>
        <family val="2"/>
      </rPr>
      <t xml:space="preserve"> </t>
    </r>
    <r>
      <rPr>
        <sz val="11"/>
        <rFont val="Arial"/>
        <family val="2"/>
      </rPr>
      <t xml:space="preserve">Se funde el núcleo de los Caissons 5 y 6. Instalación acero de refuerzo Columnas 5 y 6, se funden a nivel de Viga Cabezal. </t>
    </r>
    <r>
      <rPr>
        <sz val="11"/>
        <color rgb="FFFF0000"/>
        <rFont val="Arial"/>
        <family val="2"/>
      </rPr>
      <t xml:space="preserve"> Instalación de andamios de carga y plataforma , se instala acero de refuerzo Viga Cabezal.</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t>
    </r>
    <r>
      <rPr>
        <sz val="11"/>
        <color rgb="FFFF0000"/>
        <rFont val="Arial"/>
        <family val="2"/>
      </rPr>
      <t>Se esta realizando demolición del cuerpo del Estribo 1 del puente PK21+840.</t>
    </r>
    <r>
      <rPr>
        <sz val="11"/>
        <rFont val="Arial"/>
        <family val="2"/>
      </rPr>
      <t xml:space="preserve">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</si>
  <si>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color rgb="FFFF0000"/>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</si>
  <si>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t>
    </r>
    <r>
      <rPr>
        <sz val="11"/>
        <color rgb="FFFF0000"/>
        <rFont val="Arial"/>
        <family val="2"/>
      </rPr>
      <t xml:space="preserve"> Se instalan aisladores sísmicos para la Dovela sobre Estribo. Se instala acero de refuerzo Dovela sobre Estribo y se funde alzado 1. se instalan ductos para cables de tensionamiento.</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t>
    </r>
    <r>
      <rPr>
        <sz val="11"/>
        <rFont val="Arial"/>
        <family val="2"/>
      </rPr>
      <t>1</t>
    </r>
    <r>
      <rPr>
        <sz val="11"/>
        <color rgb="FFFF0000"/>
        <rFont val="Arial"/>
        <family val="2"/>
      </rPr>
      <t>. Se instala acero de refuerzo de losa inferior y muros de estas Dovelas y se funde losa inferior y muros. Se instala plataforma para losa superior.</t>
    </r>
    <r>
      <rPr>
        <u/>
        <sz val="11"/>
        <color theme="1"/>
        <rFont val="Arial"/>
        <family val="2"/>
      </rPr>
      <t xml:space="preserve">
</t>
    </r>
    <r>
      <rPr>
        <sz val="11"/>
        <color rgb="FFFF0000"/>
        <rFont val="Arial"/>
        <family val="2"/>
      </rPr>
      <t>PILA 1: Instalación de plataforma para construcción de Dovela sobre Pila y Dovelas N°1. Se instala acero de refuerzo losa inferior, muros  y losa superior y se funde. Se instala plataforma  para Dovelas 2, 3, 4 y 5 en voladizo 1. Se instala acero de refuerzo losa inferior y muros.</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Instalación carro de avance en voladizo 3. Instalación de material para conformación de terraplén en voladizo 4. Se instala concreto de solado sobre el terraplén conformado. Se  instala acero de refuerzo de la losa inferior y muros Dovelas 2 , 3 , 4 y 5. Se funde losa inferior y muros. Se instala plataforma y acero de refuerzo construcción de Dovelas 6, 7 8 y 9; voladizo 4. Para el voladizo 3 se instala carro de avance para la Dovela N°2 y se instala acero de refuerzo losa inferior y muros.</t>
    </r>
  </si>
  <si>
    <r>
      <rPr>
        <b/>
        <sz val="11"/>
        <color theme="1"/>
        <rFont val="Arial"/>
        <family val="2"/>
      </rPr>
      <t xml:space="preserve">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2: Instalación de cuatro Vigas prefabricadas sobre apoyos de neopreno. Construcción de diafragma e instalación de pre-losas Tipo A y B.
Vano 3: Instalación de cuatro Vigas prefabricadas sobre apoyos de neopreno. Construcción de diafragma e instalación de pre-losas Tipo A y B.</t>
    </r>
  </si>
  <si>
    <r>
      <rPr>
        <b/>
        <sz val="11"/>
        <color theme="1"/>
        <rFont val="Arial"/>
        <family val="2"/>
      </rPr>
      <t>AMPLIACION PUENTE 23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</si>
  <si>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AMPLIACIÓN PUENTE 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</si>
  <si>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r>
      <rPr>
        <b/>
        <sz val="11"/>
        <color theme="1"/>
        <rFont val="Arial"/>
        <family val="2"/>
      </rPr>
      <t>AMPLIACIÓN PUENTE 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las pilas existentes construidas po Inteisa en el año 2013. Se realiza la demolición del Estribo y el retiro de las vigas existentes. Se realizan cortes de tablero vano 3,  se retira tablero existente y se instala plataforma para construcción de voladizos.  Se retira carpeta de rodadura en vanos 1 y 2. y demolición de New Jersey costado izquierdo.</t>
    </r>
  </si>
  <si>
    <r>
      <rPr>
        <b/>
        <sz val="11"/>
        <color theme="1"/>
        <rFont val="Arial"/>
        <family val="2"/>
      </rPr>
      <t>AMPLIACIÓN PUENTE 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Se inicia retiro de tablero y New Yersey vano 1. Instalación de Steel-Deck y acero de refuerzo losa vano 1.</t>
    </r>
  </si>
  <si>
    <r>
      <rPr>
        <b/>
        <sz val="11"/>
        <color theme="1"/>
        <rFont val="Arial"/>
        <family val="2"/>
      </rPr>
      <t xml:space="preserve">AMPLIACION PUENTE 28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 Fe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</si>
  <si>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Puente PK 4+500 UF 1.   PILA 4. . Instalación acero de refuerzo y encofrado viga cabezal.</t>
  </si>
  <si>
    <t>Puente PK 5+240 UF 1.  ESTRIBO 2.  Instalación acero de refuerzo losa de aproximación.</t>
  </si>
  <si>
    <t>Puente PK 5+240 UF 1.  ESTRIBO 1. Instalación acero de refuerzo dovela sobre estribo, se funde fase 2.</t>
  </si>
  <si>
    <t>Puente PK 6+240 UF 1-  PILA 1. Instalación acero de refuerzo construcción de Dado.</t>
  </si>
  <si>
    <t xml:space="preserve">Puente PK 6+900 UF 1- ESTRIBO 2. Instalación acero de refuerzo y encofrado cuerpo del estribo. </t>
  </si>
  <si>
    <t>Puente PK 6+900 UF 1-  Instalación de plataforma para DSP y dovelas N°1 y acero de refuerzo DSP.</t>
  </si>
  <si>
    <t>Puente PK 7+000 UF 1-  Acabados en módulos de New Jersey.</t>
  </si>
  <si>
    <t>Puente PK 7+000 UF 1- . Se funde voladizo vano 1, costado izquierdo.</t>
  </si>
  <si>
    <t>Puente PK 8+404 UF 1- Vista panorámica calzada izquierda desde PK mayores.</t>
  </si>
  <si>
    <t>Puente PK 8+404 UF 1- - PILA 1- ESTRIBO 2. Instalación acero de refuerzo diafragma pila 1.</t>
  </si>
  <si>
    <t>Puente PK 8+705 UF 1- Montaje de Equipo lanza-vigas.</t>
  </si>
  <si>
    <t>Puente PK 8+705 UF 1- - Montaje de Equipo lanza-vigas.</t>
  </si>
  <si>
    <t>Puente PK 8+800 UF 1- Vista panorámica de PK mayores a PK menores</t>
  </si>
  <si>
    <t>Puente PK 8+800 UF 1-  PILA 3. Desencofrado de pedestales y topes sísmicos, calzada izquierda.</t>
  </si>
  <si>
    <t>Puente PK 17+205 UF1. -PILA 5- ESTRIBO 2. Instalación de prelosas tipo B, vano 6.</t>
  </si>
  <si>
    <t>Puente PK 17+205 UF1.  Vista panorámica desde PK mayores a menores.</t>
  </si>
  <si>
    <t>Puente PK 20+680 UF 2.1 -Montaje del equipo lanza-vigas</t>
  </si>
  <si>
    <t>Puente PK 20+680 UF 2.1 Montaje del equipo lanza-vigas</t>
  </si>
  <si>
    <t>Puente PK21+700 UF2.1. PILA 1. Instalación acero de refuerzoViga cabezal</t>
  </si>
  <si>
    <t>Puente PK 23+860 MARCO SOPETRAN UF 2.1- Losa superior, Desencofrado y acabados de módulos de New Jersey, costado izquierdo.</t>
  </si>
  <si>
    <t>Puente PK 23+860 MARCO SOPETRAN UF 2.1- Losa superior, Defensas tipo New Jersey, costado derecho.</t>
  </si>
  <si>
    <t>Puente PK 33+100 UF 2.1- TRAMO 1-VOLADIZOS.  PILA 1. Instalación acero de refuerzo y encofrado losa inferior y muros dovelas N°2,3,4 y 5- voladizo 1, Lado Medellín.</t>
  </si>
  <si>
    <t>Puente PK 33+100 UF 2.1- TRAMO 1-VOLADIZOS. -Instalación de acero de refuerzo losa inferior dovelas N°10,11,12 y 13, Voladizo 4 Lado Santa Fe.</t>
  </si>
  <si>
    <t>Puente PK 33+100 UF 2.1-  TRAMO 2--VIGAS. Vista panorámica de PK menores a mayores. Frente Inactivo</t>
  </si>
  <si>
    <t>Puente PK 33+100 UF 2.1 TRAMO2 - VIGAS- Vista panorámica de PK mayores a menores. Frente Inactivo</t>
  </si>
  <si>
    <t>Ampliación Puente PK18+700 UF2.1 La Muñóz II. Instalación de pintura epóxica baranda vehicular. Finalizado.</t>
  </si>
  <si>
    <t>Ampliación Puente N°3 PK2+430 UF1 Quebrada La Cola. Losas vanos 1, 2 y 3 terminadas.</t>
  </si>
  <si>
    <t>Ampliación Puente N°3 PK2+430 UF1 Quebrada La Cola.Losa terminada, falta instalación de la baranda.</t>
  </si>
  <si>
    <t>Ampliación Puente N°1 PK0+110 UF1 Quebrada La Negra. Demolición de tablero sobre vigas, vano 3.</t>
  </si>
  <si>
    <t xml:space="preserve">Ampliación Puente N°1PK0+110 UF1 Quebrada La Negra. Se instala plataforma para voladizos, </t>
  </si>
  <si>
    <t>Ampliación Puente N°4 PK2+600 UF1 Quebrada La Nuez.  Instalación de acero de refuerzo losa, vano 1.</t>
  </si>
  <si>
    <t>La plataforma de la segunda calzada ya cuenta con la capa intermedia asfáltica tipo MSC-25. Se utilizo para ello un tren o equipo de pavimentación Dynapac. Posteriormente hubo reparaciones tipo reparcheo y la construcción de un subdren lateral. Se tiene en transito provisional para los vehículos de la Concesión</t>
  </si>
  <si>
    <t>Se realizo la colocación de la capa intermedia de mezcla asfáltica tipo MSC-25 que incluyo un tramo para acceso a vía veredal. Se continua con la construcción de las cunetas laterales en V. También se incluye canal tipo cárcamo (con paneles de malla electrosoldada para la construcción de ODL # 178). Al canal se le encofran segmentos corta aguas. Se tiene en transito provisional para los equipos y vehículos de la Concesión. Sector de La Volcana - Guayabal.</t>
  </si>
  <si>
    <t xml:space="preserve">Trabajos intermitentes. Se realiza trabajos paisajísticos como la siembra de palmeras, que estaban en el PK 0+500. Se hace uso de una grúa y personal con herramienta menor. </t>
  </si>
  <si>
    <t>La plataforma de la segunda calzada ya cuenta con la capa intermedia asfáltica tipo MSC-25. El trayecto se tiene provisionalmente para el parqueo de equipos y colocación de materiales de construcción, también hay acopio de vigas (pre tensadas) para los puentes en construcción.</t>
  </si>
  <si>
    <t xml:space="preserve">Sobre la nueva calzada se extendió mezcla asfáltica en caliente, tipo MSC-25. Posteriormente se llevo a cabo la demarcación horizontal con pintura para trafico en color (B/A). Sector perdida de  banca, pero hacia el PK menor. Un tramo de la obra se tiene como centro de acopio de materiales y estacionamiento de varios equipos de construcción. Se realizan chequeos topográficos para la conexión de 2 puentes vehiculares y 3 muros. </t>
  </si>
  <si>
    <t>Sobre la nueva calzada se extendió mezcla asfáltica en caliente, tipo MSC-25. Posteriormente se llevo a cabo la demarcación horizontal con pintura para trafico en color (B/A). Sector entrada a Municipio de Ebéjico. Un tramo de la obra se tiene como centro de acopio de materiales y estacionamiento de varios equipos de construcción. Se realizan chequeos topográficos para la conexión de 2 puentes vehiculares y 3 muros.</t>
  </si>
  <si>
    <t xml:space="preserve">Después de realizada la imprimación de granulares, se coloca o extiende la capa intermedia asfáltica tipo MSC-25. Se utiliza el equipo o tren para colocar asfaltos Dynapac. </t>
  </si>
  <si>
    <t>Se adecua el terreno (mediante perfilación) para la construcción de cunetas en concreto de sección triangular o en L. Sector Eutimio. Se acondiciono el desvío vehicular por la nueva calzada. En esta zona se tuvo armada sobre la vía la Lanzavigas (puente La Rochela).</t>
  </si>
  <si>
    <t>Después de haberse deslizado y colapsado el corte del talud en el pasado mes de enero; a mediados del mes de julio, se dio inicio al retiro de material caído y que obstaculiza los trabajos de acceso sobre el estribo # 2 del nuevo puente de la Rochela. En la excavación del lugar "parte media alta" se han encontrado equipos y maquinara sepultados. Los trabajos de remoción de tierra son intermitentes debido a lluvias que paralizan acarreos.</t>
  </si>
  <si>
    <t>Se ha terminado el perfilado del talud. Ahora, se realiza la consolidación del talud con la colocación de pernos pasivos de anclaje (con varillas corrugadas # 10 y de Fy= 60 000 psi) en una grid de 3 x 3 m. Después el cubrimiento y protección se hará con malla de acero electrosoldada y concreto lanzado. Para la vía de acceso a la Vda. Mestizal alto, se continua la construcción del pavimento rígido que servirá para el acceso de particulares a la Vda. El carril de vía que se construye es de 3.0 m y el espesor de la placa de concreto es de 0.23 m. Se utiliza concreto premezclado con MR de 4.2 MPa. Sobre el costado Izq., se perfila el terreno para la construcción de un disipador longitudinal anexo al pavimento rígido. Algunas lluvias afectan trabajos.</t>
  </si>
  <si>
    <t xml:space="preserve">Se continua con corte mecánico de montaña en el sector de Piedra Negra. También se tiene que utilizar (para el fracturamiento de rocas) un martillo hidráulico montado en el brazo de excavadora CAT 330 D2L. </t>
  </si>
  <si>
    <t>Trabajos en el box, se reactivan con la colocación de material de rezaga. Sobre el contorno del box se armaron los filtros laterales utilizando geotextil + tubos ranurados + piedra filtro. Hay acopio de material rocoso traído del corte del túnel para iniciar otro tramo de muro escollera. 
Hacia el PK mayor, se trabaja con bulldozer CAT D6T + CAT sobre orugas 312C en la demolición del negocio de restaurante y abriendo paso hacia el estribo del nuevo puente en construcción. Sector de Doña Rosa.</t>
  </si>
  <si>
    <t xml:space="preserve">Inactivo. 
La plataforma presenta varios agrietamientos en su parte media, hacia el PK menor y en proximidades o contacto con el talud de corte. Hacia el PK menor hay agrietamientos mayores que mueren en la pata del talud de terraplén; se observa el rasgado de los materiales geosinteticos utilizados en el empaquetamiento del terraplén. Lluvias seguirán afectando tal situación hasta llegar nuevamente a su colapso. Se esta pendiente del conocimiento y aprobación de los nuevos diseños por parte de la Interventoría.  </t>
  </si>
  <si>
    <t>Continua actividad de corte mecánico (con CAT 330 D2L) y retiro de material hacia la montaña. También se ataca por otro frente este mismo corte con dirección desde el PK 13+000 hacia menores. También se realizaron talas / descapotes y demolición de viviendas. Sobre el box del PK 12+764 se continua con la construcción del primer tramo de box gemelo; se tiene fundida la losa de contrapiso y sus dos muro verticales, se arman hierros para realizar el fundido del segundo tramo de la losa aérea. La obra incluye la demolición de un pontón existente a fin de alargar /aguas arriba, el par de box en construcción. Se trabaja con personal PARE / SIGA, sector Hostería Las Grutas</t>
  </si>
  <si>
    <t>PK 14+400 CD</t>
  </si>
  <si>
    <t xml:space="preserve">Granulares sobre ODT </t>
  </si>
  <si>
    <t>Se acopia material granular tipo base granular para iniciar la conformación del paquete estructural del pavimento flexible. Se trabaja con personal PARE / SIGA. Sector La Jungla</t>
  </si>
  <si>
    <t>Mediante el uso del tren o equipo de pavimentación Dynapac, se extiende y coloca la capa intermedia de mezcla asfáltica tipo MSC-25.</t>
  </si>
  <si>
    <t>Cortes en taludes, perfilados, consolidación  - Granulares  -  CI</t>
  </si>
  <si>
    <t>Sobre la corona del talud hubo aplicación de concreto lanzado (con e= 10 cm) previa colocación y aseguramiento de paneles de malla electro soldada (15x15x6). Siguen trabajos de perforación de huecos para la colocación de pernos pasivos de anclaje (con barras corrugadas autoperforantes) de L = 6 m. También habrá perforación para la colocación de drenes sub horizontales en PVC. Se utiliza vehículo autopropulsado sobre llantas tipo montacargas. Sector Tamarindos / Comfenalco.</t>
  </si>
  <si>
    <t>Cortes / Llenos / Curado de granulares /Mezcla asfáltica -  CD</t>
  </si>
  <si>
    <t>Después de colocada la estructura granular del pavimento flexible (hacia el PK menor), se procedió a la imprimación de granulares utilizando emulsión asfáltica de curado lento y a la colocación de la capa intermedia de MSC-25. También se realiza la construcción de la vía veredal en su parte anexa mas baja. Se termino con la construcción del box culvert # 067, pero se le inicia la construcción de los filtros laterales, su impermeabilización y los llenos laterales con material seleccionado. Una vez terminada la colocación de granulares en este sitio se procedió a su imprimación y a colocar la capa asfáltica intermedia tipo MSC-25. Se ha demarcado (hacia el PK menor) con pintura de trafico a base de agua, B/A un largo del tramo . Sector La Bloquera.</t>
  </si>
  <si>
    <t>Box # 072 + disipador + Demarcación CD</t>
  </si>
  <si>
    <t xml:space="preserve">Para lo llenos de remate se utilizo material de rezaga proveniente del túnel. Se realizo la colocación de granulares seleccionados y se extendió la capa intermedia de mezcla asfáltica tipo MCS-25. Se incluyeron terrazas para evitar el derrame de llenos sobre el disipador. 
Posteriormente se realizo la demarcación con utilización de pintura a base de agua para trafico en color B/A. Hoy se transita por esta nueva calzada y se abandona la existente.
Sobre la calzada opuesta (o PK 15+400 CI) se hizo corte mecánico de talud con tendido a una pendiente. Sector Carpintería / Polvorería </t>
  </si>
  <si>
    <t>PK 16+900</t>
  </si>
  <si>
    <t>Se realiza la colocación de material tipo sub base y base granular; sobre el antiguo sector Margarita del 8 o variante a San Jerónimo.</t>
  </si>
  <si>
    <t>Continúan cortes mecánicos en la parte alta del talud (haciendo un banqueo y buscando la cota de la única berma intermedia, hacia el PK mayor). También se sigue realizando la instalación de malla y concreto lanzado en la parte alta de talud. Se colocan pernos pasivos de anclaje con malla 3 x 3 m., y L= 9 m.  Se les realizan inyecciones con morteros de cemento y se funden dados de apoyo (en concreto) para los anclajes pasivos. El talud perfilado tendrá 2 fases de corte, con berma intermedia. El talud superior con pendiente 1: 1.3 y el talud inferior tendrá una pendiente 1:1. Hacia el PK menor continua corte mecánico y retiro de material, en la base del talud. Sector cerca a la Guaracú I y con dirección a San Jerónimo.</t>
  </si>
  <si>
    <t xml:space="preserve">La plataforma de la segunda calzada ya cuenta con la capa intermedia asfáltica tipo MSC-25. Se inicia la construcción de una bajante escalonada que recoge y conduce aguas de cunetas lineales de la nueva calzada (se utiliza concreto pre mezclado colocado por gravedad). También se siguen construyendo cunetas (con sección triangular o en L), en la parte media entre las calzadas (o separador) y en las terrazas que se le hicieron al terraplén artificial. </t>
  </si>
  <si>
    <t xml:space="preserve">La plataforma de la segunda calzada ya cuenta con la capa intermedia asfáltica tipo MSC-25, frente a Palmeras 2. También se realiza la construcción de cunetas en V, en concreto y de un disipador en concreto con dirección hacia la pata del talud del terraplén.
Para el saneo de la fundación (sobre el PK mayor) se instalo material de triturado (tipo rajón) con agregados traídos del corte del túnel (rezaga). Se trabajo en este frente de obra, con 2 CAT sobre orugas (320 D2 y 330 D2L). El material cortado se lleva en volquetas a la escombrera de Sopetrán. Se realizan traslados de redes eléctricas de alta tensión. Hay personal PARE / SIGA. Este frente de obra es zona limite entre la UF-1.0 y UF-2.1 y zona urbana de San Jerónimo. </t>
  </si>
  <si>
    <t>Se terminan actividades  en la parte baja del terraplén con la fundida de muro del disipador, con L = 50 m. Se utilizo concreto premezclado bombeado. Se realizo impermeabilización exterior (en contacto con tierras) con pintura bituminosa y también se termina la construcción del buzón intermedio. 
Sobre un solado de concreto pobre, se colocaron los aceros para armar la parrilla y fundir la losa de contrapiso de un canal de conexión con la ODT existente. Los tramos de los muros verticales ya levantados se impermeabilizan con pintura negra bituminosa. Sector El Arriero.</t>
  </si>
  <si>
    <t>Luego de haber extendido y colocado la capa intermedia de mezcla asfáltica se realiza la excavación manual para redes eléctricas y de ITS (se hace uso de cajas de inspección / distribución, prefabricadas). Hay  excavación mecánica (con pajarita CAT 416F) para construir cunetas laterales con sección en L. Los cortes sobre los taludes (en cajón) son altamente erosionables y se están formando surcos, pero debido a fuerte y prolongado aguacero (toda una noche) el talud mas alto, de forma longitudinal curvo y largo sufrió descompresión en varios tramos; si estos fallos iniciales se logran encadenar por las lluvias los daños pueden sobrepasar el limite predial / ambiental. Sector o Zona Urbana de San Jerónimo y limites con la UF-1.0</t>
  </si>
  <si>
    <t>Se detiene temporalmente la actividad de corte de montaña y demolición de estructuras (negocios / viviendas) y corte talud con el uso de CAT sobre orugas 330 D2L. Entonces se procede al traslado de redes eléctricas de alta tensión. Los cortes permitirán también dar espacio para el inicio del puente La Muñoz I (sobre el estribo # 1). En otro sector se hizo tala, rocería y desmonte. Sector o Zona Urbana de San Jerónimo.</t>
  </si>
  <si>
    <t xml:space="preserve">Trabajos en superficie (con CAT sobre orugas) de lo que será la futura intersección en la zona urbana de San Jerónimo. Se canalizo un tramo de la Qda. La Muñoz I, utilizando tubería Titan x 1500 mm. Se fundieron para el box, tramos de losa de contra piso y de muros verticales  (utilizando concreto acelerado de 28 MPa, y sobre un concreto pobre o de limpieza de 14 MPa). Se instalaron cortinas de aceros con el uso de varillas corrugadas desde # 4 a # 8 y Fy= 60 000 psi. La cimbra para armar hierros de la losa superior tendrá una forma que acomodara la placa con un espesor de 50 cm. en la clave y de 70 cm en el patín. El box se construirá con un total de 5 módulos y sus dimensiones finales serán:  L = 90 m x H = 5.5 m "gálibo" x Ancho = 6. 0 m. La obra de canalización tendrá varios quiebres a fin de direccionar las aguas de la Qda. y entregarlas a su antiguo cause. Solo se realizan trabajos y chequeos topográficos.
Hoy la obra se encuentra suspendida en actividades, debido a que los diseños cuentan todavía con observaciones en la parte estructural por parte de la interventoría (obras contempladas para el enlace en zona urbana), según escrito # EPS4G-0726-20. Por lo tanto hay objeción a los documentos allegados por el Concesionario </t>
  </si>
  <si>
    <t>PK 20+650 CD</t>
  </si>
  <si>
    <t>Boxculvert # 106</t>
  </si>
  <si>
    <t>Después de realizar la actividad de demarcación horizontal con el uso de pintura para trafico B/A se autorizo el desvío del transito automotor para poder intervenir la calzada existente. Así se dará inicio a nuevos trabajos (a un largo trayecto) y realizar intervenciones sobre la calzada izquierda hoy en uso. Se realizo sobre el sector la colocación de defensas metálicas, tipo bionda. Sector El Sapo - Meloneras.</t>
  </si>
  <si>
    <t>PK 21+600 CI</t>
  </si>
  <si>
    <t xml:space="preserve">Se inicia (por un frente) el fresado en frio del pavimento exixtente con el equipo Wirtgen W-150; por otro frente se procedió a la demolición de la carpeta asfáltica (sobre la vía existente) con excavadora CAT 330 D2L + volquetas + vibro Hamm + motoniveladora CAT. También se ha levantado toda la estructura del pavimento "viejo". Allí la nueva rasante tendrá que ser elevada en mas de 3 m., a fin de borrar una curva vertical innecesaria. Sector Meloneras. </t>
  </si>
  <si>
    <t xml:space="preserve">En la pata del terraplén se sigue construyendo un canal (tipo cárcamo) en concreto y utilizando paneles de malla electrosoldada. Para evitar la socavación del Rio Aurrá, pronto se construirán unos flexocretos. Se termina de construir el buzón de la ODT # 180 (se impermeabilizan sus costados).
En otro sector y anexo al Marco en HA, se inicia la construcción de dos (2) muros en TA (# 058 y # 059). También se lleva a cabo excavación para prolongar las dalas de cimentación de ambos muros en TA. Se trabaja con pajarita New Holland + CAT 330 D2L + volquetas + carro tanque y vibro de aros metálicos Wacker. Se realizan llenos por capas compactadas intercaladas con las bandas geosintéticas; como lleno se utiliza material seleccionado tipo sub base granular.
El Marco del K 23+860 (# 040) se continua con el reforzamiento de la losa aérea, con la construcción de dos (2) vigas laterales en concreto (ancho promedio 2 m., y espesor de 30 cm.).    
Sigue vigente el plan de manejo del transito para hacer los desvíos y/o conexión vehicular con Sopetrán y la vía antigua. </t>
  </si>
  <si>
    <t xml:space="preserve">Inactivo.
Box terminada su construcción. Se utilizo concreto premezclado de 28 MPa x 8" de asentamiento. Se le hizo la imprimación con pintura bituminosa negra. También se le construyeron los sub drenes laterales. Sobre esta obra se extendió material seleccionados junto con el frente de obra del retorno #2. Se les hizo a ambos frentes de obra un cereo general del material seleccionado con motoniveladora. </t>
  </si>
  <si>
    <t>Se realiza actividad de paisajismo en los anillos viales del retorno (con pajarita CAT 416F) incluyendo la construcción de sardineles en concreto y de cunetas con sección en L y en V. Hubo sembrado de palmas.</t>
  </si>
  <si>
    <t>PK 25+050 CD</t>
  </si>
  <si>
    <t>Lleno y compactación 
Sector Villa del Marques / Sindelhato</t>
  </si>
  <si>
    <t xml:space="preserve">Inactivo.
Realizada la totalidad de llenos (sub base y base granular) debidamente compactados se les realizo la imprimación utilizando emulsión asfáltica de rompimiento lento. Se seguirá acondicionando el acceso a Sindelhato. Se habilitan entradas (a un nivel mas bajo) para fincas sobre el CD. Hacia el final del frente de obra (o PK mayor) se construyo buzón y descole (hay colocación de encofrados metálicos con la aplicación de película química anti adherente). </t>
  </si>
  <si>
    <t>PK 25+600 CD</t>
  </si>
  <si>
    <t>Cortes y excavaciones mecánicas + descapotes. Alargue de Box # 119</t>
  </si>
  <si>
    <t xml:space="preserve">Se realiza actividad de tala, corte y descapote para prolongación de tramo vial; cerca a PR 14. Se utilizo CAT sobre orugas, bulldozer CAT D6T y volquetas. Se trabajara con personal PARE / SIGA. 
Después de fundir un solado en concreto simple y la marcación de ancho y niveles; se inicio la colocación de los aceros y la fundida de la placa de contrapiso. Se arman hierros correspondientes a los muros laterales y se inicia su encofrado para fundir sus muros verticales, en 2 tramos. Se utilizara concreto premezclado bombeado de 28 MPa. En su zona anexa se trae material de rezaga del túnel y se extiende con el uso de bulldozer, se hace uso de vibro para afirmados Hamm y de carro tanque.  </t>
  </si>
  <si>
    <t>Inactivo. 
Después de finalizada la actividad de excavación mecánica y corte del talud, se realizó la instalación de mezcla Asfáltica intermedia tipo MSC-25. 
Sobre el tramo vial se realiza la construcción de cunetas con sección L.
Se continua actividad de construcción de cunetas para conducir aguas a la ODT #125. Sector Ahuyamal.</t>
  </si>
  <si>
    <t>Se realizo la conexión entre ODT´s tipo Box. Al tramo del box reconstruido se le construyeron sus drenajes laterales previa impermeabizacion de sus paredes y la colocación de paneles de geodren planar (o lamidren). En su parte intermedia se inicia la construcción de un buzón para conectar estas obras o box, por lo tanto se realiza excavación mecánica con pajarita CAT 416F; hay personal con herramienta menor removiendo lodo, producto de las lluvias. También se realizo la colocación y extensión de material seleccionado tipo base granular - por cereo - , utilizando una motoniveladora CAT y vibro para afirmados Hamm. Frente a la Zodme #16 y sobre el talud de corte "expuesto" este fue recubierto con manto geosintética antierosión previa aplicación de una hidrosiembra, el resultado es ahora satisfactorio.</t>
  </si>
  <si>
    <t>PK 28+800 CD</t>
  </si>
  <si>
    <t>Colocación de capa asfáltica MSC-25 + Construcción canal perimetral</t>
  </si>
  <si>
    <t xml:space="preserve">Inactivo. 
Se fundió muro y se empalmo con tubería instalada para continuar desagüe perimetral, se instala tubería de 900 mm (en 35 und). Se trabajo en las ODT  # 139, # 140 y # 141. Se trabajo en buzón y disipador, se encofra para muros de descole de la ODT# 139. Las aguas recogidas irán finalmente al cause del Rio Aurrá. Se continuara construcción de cunetas laterales en ambas "nuevas" calzadas, serán de sección triangular; se utiliza concreto premezclado de 21 MPa. Lluvias afectan el comportamiento de un tramo del terraplén y se fractura la cuneta recién construida. </t>
  </si>
  <si>
    <t>PK 29+400 CD</t>
  </si>
  <si>
    <t xml:space="preserve">Construcción canaleta perimetral </t>
  </si>
  <si>
    <t>Se continua con la actividad de instalación de paneles de acero, de encofrados y funde canal perimetral. También se funden cunetas en bordes de las calzadas.</t>
  </si>
  <si>
    <t>PK 29+900 CD</t>
  </si>
  <si>
    <t xml:space="preserve">Excavación mecánica y Acceso vehicular a la Vda,. Guaimaral </t>
  </si>
  <si>
    <t>Se suspende actividad de corte mecánico con CAT sobre orugas. Se funden los tres primeros tramos de losa de contra piso del falso túnel en construcción y se prepara área para la fundida de otro tramo de losa. Se realiza distribución y colocación de aceros para los siguientes tramos de losa y aceros de los muros. Se funde un segundo tramo de muro vertical utilizando concreto premezclado "bombeado" de 28 MPa. (o 4000 psi). Los taludes aledaños se tienen tapados con plásticos a fin de evitar ser erosionados por lluvias. Futuro acceso a la Vda. Guaimaral.</t>
  </si>
  <si>
    <t>PK 30+500 CI</t>
  </si>
  <si>
    <t xml:space="preserve">Reforzamiento de talud </t>
  </si>
  <si>
    <t>Actividad de consolidación con pernos pasivos de anclaje # 10 y con L= 9 m. Se coloca sobre la cara expuesta del talud, paneles de malla electrosoldada de acero (15x15x6) + lagrimales en PVC. También se funden los dados de apoyo (en concreto 20 x 20 cm) de las platinas y turcas en cada uno de los anclajes. En los trabajos se trabaja con personal suspendido. Sector Tierra Mítica.</t>
  </si>
  <si>
    <t>PK 30+600 CD</t>
  </si>
  <si>
    <t>PK 31+200 CD</t>
  </si>
  <si>
    <t>Consolidación de talud + drenajes</t>
  </si>
  <si>
    <t xml:space="preserve">Inactivo 
Se realizaron trabajos de cubrimiento (tipo pañete) de espacios dejados entre concreto lanzado y el sardinel de la cuneta. Se realizo la construcción de disipador de energía. Se habilito el transito automotor por la nueva calzada y por la antigua calzada, suprimiéndose el PARE / SIGA. Sector de La Laguna. </t>
  </si>
  <si>
    <t>PK 31+270 CD</t>
  </si>
  <si>
    <t xml:space="preserve">Socavación causada por el Rio Cauca.  </t>
  </si>
  <si>
    <t>Se evidencio fallo sobre el costado derecho (con perdida de banca), por acción de las aguas del Rio Cuaca. Se construyo un solado (en concreto pobre) para alargue de las ODT´s # 162 y 163, se utilizan tubos Titan x 1500 mm. Pro el brazo del Rio Cauca nuevamente arremetió sobre este costado y los tubos se cabecearon y serán rescatados. Sector Tierra Mítica.</t>
  </si>
  <si>
    <t>PR 6+700</t>
  </si>
  <si>
    <t>Puente el Paso sobre el Rio Cauca (o puente amarillo)</t>
  </si>
  <si>
    <t>Se tienen tapados huecos con laminas de acero. Otros puntos presentan el tablero desgastado con presencia a la vista de su acero de refuerzo y agregados sueltos y fracturados.</t>
  </si>
  <si>
    <t>A un corto trayecto, se le realizaron llenos con material seleccionado. Posteriormente se hizo imprimación de sus granulares y se coloco a este tramo con mezcla en caliente de MSC-25. Se instalan maletines, conos, delineadores tubulares simples (anclados al pavimento) como elementos de canalización para proceder a realizar desvíos de transito automotor.   
El talud sobre la vía opuesta a este box (o PK 19+ 450 CI), se interviene debido a que es altamente fracturado y con discontinuidades definidas. Por lo tanto se le realizan perforaciones (con equipo manual) para colocar y asegurar malla eslabonada (H PG3  V8 x 10) triple torsión y con los anclajes activos, compuestos por sartas de hasta 3 torones. Adicionalmente la malla se asegura con cables de acero (D= 1/2") que son cruzados y también en forma perimetral asegurados en ganchos anclados a la misma roca. Este mecanismo de protección permitirá la retención de material rocoso a punto de desprenderse y evitar que cuñas o salientes rocosas inestables no caigan sobre la actual vía; además de que se conserve su geometría de corte. Sector Politécnico.</t>
  </si>
  <si>
    <t>Hacia el PK mayor, se reinicia actividad de construcción de cunetas con sección en L o triangulares (en forma ajedrezada), utilizando concreto premezclado de 21 MPa. 
Se hicieron llenos con material seleccionado sobre la placa de aproximación (estribo # 2 ) del nuevo puente vehicular.
Se realizo instalación de MSC-25  (tramo faltante) a empatar con  puente del PK 21+200. Sector Politécnico - Loma Hermosa.</t>
  </si>
  <si>
    <t>El paso de vehículos se hace sin contratiempos en ambos sentidos, a partir del 1 de junio se reactiva el cobro del peaje. Hay bastante transito de vehículos de carga y de motos. Se sigue control a vehículos, por la cuarentena obligatoria ordenada por el Gobierno Nal. (Covid-19), se cuenta con control Policial. Se realiza también cada 20 min. (y en un solo sentido) detención o parada de vehículos a fin de intervenir las galerías entre los túneles (de lunes a viernes). Se termino la demolición y reconstrucción de placas fracturadas (del pavimento rígido) del carril de las motos (sentido Santafé - Medellín).
Se continua el montaje de la estructura metálica (como cubierta definitiva) de la zona de peajes. Sus 14 columnas son apoyadas sobre placas de apoyo en acero atornilladas y en la parte superior son amarradas por cerchas metálicas "lineales" estructurales de acero. Se utilizan perfiles estructurales en acero tipo A 572 Gr. 50, A 1011 Gr. 50 y F 1554 Gr. 105. La tornillería es de acero tipo A 325, A 307 y A 563. Hay trabajos relacionados con la disposición de redes de telecomunicaciones con la construcción de sus cajas de inspección.</t>
  </si>
  <si>
    <t>Sobre la calzada nueva, se realizo el punteo con pintura blanca para hacer luego la demarcación vial. La calzada ya se tiene en uso, para el transito automotor con ayuda de maletines, delineadores tubulares, colombinas y cintas. De esta manera se proyecta intervenir pronto la calzada existente. Sobre este tramo vial se permite la detención de vehículos (cola vehicular) cada 20 min., después de haber pagado el valor del peaje (sentido Medellín - Santafé). Se trabaja con personal PARE / SIGA</t>
  </si>
  <si>
    <t>PK 9+200 Mestizal I. Avanza la construcción del pavimento rígido, carril por carril y placa por placa en forma ajedrezada. Se utiliza concreto pre mezclado de 42 MPa. Acceso a la Vda. Mestizal alto</t>
  </si>
  <si>
    <t xml:space="preserve">PK 16+900 CD. Se realizo instalación de mezcla asfáltica en caliente tipo MSC-25 sobre la nueva calzada y sobre el acceso a la antigua entrada a Margarita del 8 o ramal a San Jerónimo </t>
  </si>
  <si>
    <t>PK 10+750 CI. Continua la colocación y extensión de material de rezaga traído del corte del túnel. Se trabaja con maquinaria pesada: Bulldozer CAT D6T y excavadora sobre orugas CAT 330 D2L. Sector Doña Rosa</t>
  </si>
  <si>
    <t>PK 17+300 CD. Se realiza el cubrimiento con malla electrosoldada (15x15x6) la segunda y/o ultima fase de consolidación del talud. Los dados de la parte superior del talud se están formaleteando y fundiendo en concreto. Sector La Guaracú I</t>
  </si>
  <si>
    <t>PK 19+200 CD.  Los cortes y  el perfilado de los taludes (en cajón a una sola pendiente) son altamente erosionables y se le forman sucos profundos que debilitan la estructura geológica y hacen cambiar de forma al talud</t>
  </si>
  <si>
    <t>PK 19+200 CD. Debido a un fuerte aguacero (en la noche del 19 de Ago.) el talud perfilado mecánicamente sufrió una descompresión en varios tramos. Si las lluvias continúan, se puede ver afectado su limite predial/ambiental. Sector urbano de San Jerónimo</t>
  </si>
  <si>
    <t xml:space="preserve">PK 23+920/930. Se sigue realizando la construcción de los muros en TA, (# 058 y # 059) enfrentados. Estos muros parten del Marco en HA # 040. Sector Partidas de Sopetrán. </t>
  </si>
  <si>
    <t>PK 29+900 CD. Mediante le uso de concreto premezclado y bombeado (de 28 MPa.), se realiza la fundida de un tamo de muro vertical sobre el CD del falso túnel. La obra dará acceso a la Vda. Guaimaral.</t>
  </si>
  <si>
    <t xml:space="preserve">PK 0+060 Playa de peajes. Continua el montaje y ensamble de la estructura metálica (o cubierta definitiva) de la zona de peajes. Se utilizan cerchas metálicas "lineales" estructurales de acero con perfiles tipo: A 572 Gr. 50, A 1011 Gr. 50 y F 1554 Gr. 105. La tornillería es de acero tipo A 325, A 307 y A 563. En la plataforma se realizan excavaciones manuales para la instalación de redes eléctricas y de telecomunicaciones. </t>
  </si>
  <si>
    <t>Actividades de Operación ejecutadas en la Fase de Construcción
Semana 254</t>
  </si>
  <si>
    <r>
      <rPr>
        <b/>
        <sz val="11"/>
        <rFont val="Arial"/>
        <family val="2"/>
      </rPr>
      <t>Ruta 6204 Túnel de Occidente-Medellín.</t>
    </r>
    <r>
      <rPr>
        <sz val="11"/>
        <rFont val="Arial"/>
        <family val="2"/>
      </rPr>
      <t xml:space="preserve">
- Se realiza control vehicular PR  45+200 y paso alternado al interior del túnel.
- El Peaje de Aburra   PR45+200. Se encuentra en Operación Normal. Con cobro normal.
- Se realiza seguimiento a la zona inestable del PR45+000 y se observa que no presenta movimientos.
- Grúa y Ambulancia disponibles.
- Construcción de galerías al interior de túnel.
- Actividades Policía de Carreteras PR45+400. </t>
    </r>
  </si>
  <si>
    <r>
      <rPr>
        <b/>
        <sz val="11"/>
        <rFont val="Arial"/>
        <family val="2"/>
      </rPr>
      <t xml:space="preserve">Ruta 25B02 Bolombolo-Santa Fe de Antioquia.
</t>
    </r>
    <r>
      <rPr>
        <sz val="11"/>
        <rFont val="Arial"/>
        <family val="2"/>
      </rPr>
      <t xml:space="preserve">
- Construcción de muro en gaviones  PR44+200.
- Limpieza de derrumbes del PR0+000 al PR69+600.
- La Vía se Encuentra en Operación Normal.
- Limpieza de Cunetas y Calzada PR0+000 al 68+600.
- Ambulancia y Grúa Disponibles en  Anzá PR44+900.</t>
    </r>
    <r>
      <rPr>
        <sz val="11"/>
        <color theme="1"/>
        <rFont val="Arial"/>
        <family val="2"/>
      </rPr>
      <t xml:space="preserve">
- Se realizan labores de rocería PR 58+000 AL PR 63+100.
- Se realizan labores construcción de geobas  PR 00+100.
</t>
    </r>
    <r>
      <rPr>
        <b/>
        <sz val="11"/>
        <color theme="1"/>
        <rFont val="Arial"/>
        <family val="2"/>
      </rPr>
      <t xml:space="preserve">Ruta 6003 Peñalisa-Bolombolo.
</t>
    </r>
    <r>
      <rPr>
        <sz val="11"/>
        <color theme="1"/>
        <rFont val="Arial"/>
        <family val="2"/>
      </rPr>
      <t xml:space="preserve">
- Policía de transito en el PR 44+400. Puesto de control.
- La Vía se Encuentra en Operación Normal.
- Construcción de muro en gaviones. PR44+700.</t>
    </r>
  </si>
  <si>
    <t>Durante la presente semana se reciben los reportes de las operadoras con respecto a los incidentes y accidentes ocurridos en las unidades funcionales del proyecto. Se presentaron siete (7) accidentes con 6 lesionados y sin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de la UF4 encontrándose en funcionamiento.</t>
  </si>
  <si>
    <r>
      <rPr>
        <b/>
        <sz val="11"/>
        <rFont val="Arial"/>
        <family val="2"/>
      </rPr>
      <t>Ruta 6204 Túnel de Occidente-San Jerónimo</t>
    </r>
    <r>
      <rPr>
        <sz val="11"/>
        <rFont val="Arial"/>
        <family val="2"/>
      </rPr>
      <t xml:space="preserve">
- Actividades de limpieza de cunetas y calzada  PR32+000 al PR 40+000. 
- Desvío entre el PR35+300 al PR37+600 Y  PR  30+800 al  31+500 se encuentran transitables.
- Zona Inestable PR34+900 sin movimiento. 
- Se realiza control vehicular PR  20+500,  30+400, 29+900, 35+200 y 39+700.</t>
    </r>
  </si>
  <si>
    <r>
      <rPr>
        <b/>
        <sz val="11"/>
        <rFont val="Arial"/>
        <family val="2"/>
      </rPr>
      <t>Ruta 6203 Cañasgordas-Santa Fe de Antioquia.</t>
    </r>
    <r>
      <rPr>
        <sz val="11"/>
        <rFont val="Arial"/>
        <family val="2"/>
      </rPr>
      <t xml:space="preserve">
- Zona Inestable del PR97+500  se presenta caída de material.
- La Vía se Encuentra Transitable.
- Limpieza de Cunetas y Calzada PR67+000 Y  PR 74+000
- Actividades Policía de Carreteras PR114+900 Y PR 73+000.
- Demarcación del PR 90+000 AL PR 102+000.
- Limpieza de derrumbes PR 63+000 al  PR97+500.
-  Actividades de Rocería del  PR 66+000 al PR 73+000.</t>
    </r>
  </si>
  <si>
    <t>UF 4 Ruta 25B02 - PR 32+600.REPARACION DE DEFENSAS.</t>
  </si>
  <si>
    <t>UF 4 Ruta 6003 - PR 44+500. CONTROL VEHICULAR.</t>
  </si>
  <si>
    <t>UF 2.2 - PR 63+000. LIMPIEZA DE DERRUMBES.</t>
  </si>
  <si>
    <t>UF 2.2 - PR 92+300. DEMARCACIÓN.</t>
  </si>
  <si>
    <t>UF 2.1- PR 19+000. LIMPIEZA DE CUNETAS.</t>
  </si>
  <si>
    <t>UF 2.1 - PR 14+800. GRÚA EN SERVICIO .</t>
  </si>
  <si>
    <t>UF 1  - PR 30+800. DESVÍO.</t>
  </si>
  <si>
    <t>UF 3 - PR 44+700. PORTAL TÚNEL.</t>
  </si>
  <si>
    <r>
      <t xml:space="preserve">En este periodo el concesionario continuó con las siguientes actividades:
En Portal Medellín (PK0+804)-UF3.1B,  Se terminó con la excavación, sección completa del  túnel principal, por el método de perforación y voladura , mas perfilado mecánico, en terrenos con sostenimiento Tipo SB-3,  en el </t>
    </r>
    <r>
      <rPr>
        <sz val="11"/>
        <color rgb="FFFF0000"/>
        <rFont val="Arial"/>
        <family val="2"/>
      </rPr>
      <t>PK2+980,3; L acumulada=2,176,3 m</t>
    </r>
    <r>
      <rPr>
        <sz val="11"/>
        <rFont val="Arial"/>
        <family val="2"/>
      </rPr>
      <t xml:space="preserve"> a origen. Se continuó con actividades de perfilado de la excavación rasante actual, para completar la sección de excavación, se ejecutó relanzado de pateros en zonas faltantes por completar sostenimiento.
Se continuó la ventilación del túnel, con ventilador axial Zitron 286 KW, el  bombeo y tratamiento de aguas de infiltración y aguas industriales producto de la perforación de las galerías.
En el periodo informado, se evidenció que la PTAR  continuó con el tratamiento de las aguas residuales y de perforación de las galerías localizadas en el área del portal  Medellín, sin embargo el vertimiento de las aguas residuales a la quebrada LA CULEBRA, permanece suspendido, el vertimiento se esta realizando por la cuneta de drenaje del túnel nuevo;  cual descarga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 las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</si>
  <si>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En  Galería de Conexión </t>
    </r>
    <r>
      <rPr>
        <sz val="11"/>
        <color rgb="FFFF0000"/>
        <rFont val="Arial"/>
        <family val="2"/>
      </rPr>
      <t>Peatonal No 1</t>
    </r>
    <r>
      <rPr>
        <sz val="11"/>
        <rFont val="Arial"/>
        <family val="2"/>
      </rPr>
      <t xml:space="preserve"> (1+230-tunel nuevo): En este periodo, se continuaron actividades excavación, a partir del punto de entronque (Excavación mecanica+taladros, de los </t>
    </r>
    <r>
      <rPr>
        <sz val="11"/>
        <color rgb="FFFF0000"/>
        <rFont val="Arial"/>
        <family val="2"/>
      </rPr>
      <t>10 primeros metros</t>
    </r>
    <r>
      <rPr>
        <sz val="11"/>
        <rFont val="Arial"/>
        <family val="2"/>
      </rPr>
      <t xml:space="preserve"> de esta galería desde el  túnel existente (K9+580- Abscisado Túnel existente). La excavación de la galería desde el túnel nuevo, continua suspendida,  avanza en terrenos con sostenimiento Tipo SG- III, sección completa, en el</t>
    </r>
    <r>
      <rPr>
        <sz val="11"/>
        <color rgb="FFFF0000"/>
        <rFont val="Arial"/>
        <family val="2"/>
      </rPr>
      <t xml:space="preserve"> PK0+009</t>
    </r>
    <r>
      <rPr>
        <sz val="11"/>
        <rFont val="Arial"/>
        <family val="2"/>
      </rPr>
      <t xml:space="preserve">- </t>
    </r>
    <r>
      <rPr>
        <sz val="11"/>
        <color rgb="FFFF0000"/>
        <rFont val="Arial"/>
        <family val="2"/>
      </rPr>
      <t>L acumulada=9 m</t>
    </r>
    <r>
      <rPr>
        <sz val="11"/>
        <rFont val="Arial"/>
        <family val="2"/>
      </rPr>
      <t xml:space="preserve"> a origen; éste avance esta adelantado,  teniendo en cuenta el programa de obra actualizado, el cual contempla el  inicio de excavación, el día 31 de marzo de 2021.
En  Galería de Conexión</t>
    </r>
    <r>
      <rPr>
        <sz val="11"/>
        <color rgb="FFFF0000"/>
        <rFont val="Arial"/>
        <family val="2"/>
      </rPr>
      <t xml:space="preserve"> Peatonal No 2</t>
    </r>
    <r>
      <rPr>
        <sz val="11"/>
        <rFont val="Arial"/>
        <family val="2"/>
      </rPr>
      <t xml:space="preserve"> (2+165-Tunel nuevo):  En este periodo, se continuaron actividades excavación, a partir del punto de entronque Excavación mecanica+taladros, de los </t>
    </r>
    <r>
      <rPr>
        <sz val="11"/>
        <color rgb="FFFF0000"/>
        <rFont val="Arial"/>
        <family val="2"/>
      </rPr>
      <t>6 primeros metros,</t>
    </r>
    <r>
      <rPr>
        <sz val="11"/>
        <rFont val="Arial"/>
        <family val="2"/>
      </rPr>
      <t xml:space="preserve"> de esta galería en el túnel existente (K10+545-Abscisado túnel existente). La excavación de la galería desde el túnel nuevo, continua suspendida; avanza en terrenos con sostenimiento Tipo SG- III, sección completa, en el </t>
    </r>
    <r>
      <rPr>
        <sz val="11"/>
        <color rgb="FFFF0000"/>
        <rFont val="Arial"/>
        <family val="2"/>
      </rPr>
      <t>PK0+003- L acumulada=3 m</t>
    </r>
    <r>
      <rPr>
        <sz val="11"/>
        <rFont val="Arial"/>
        <family val="2"/>
      </rPr>
      <t xml:space="preserve"> a origen; éste avance esta adelantado,  teniendo en cuenta el programa de obra actualizado, el cual contempla el  inicio de excavación, el día 21 de enero de 2021.
En  Galería de </t>
    </r>
    <r>
      <rPr>
        <sz val="11"/>
        <color rgb="FFFF0000"/>
        <rFont val="Arial"/>
        <family val="2"/>
      </rPr>
      <t>Conexión Peatonal No 3</t>
    </r>
    <r>
      <rPr>
        <sz val="11"/>
        <rFont val="Arial"/>
        <family val="2"/>
      </rPr>
      <t xml:space="preserve"> (2+675-Tunel nuevo):  En este periodo, se continuaron actividades excavación, a partir del punto de entronque Excavación mecanica+taladros, de los </t>
    </r>
    <r>
      <rPr>
        <sz val="11"/>
        <color rgb="FFFF0000"/>
        <rFont val="Arial"/>
        <family val="2"/>
      </rPr>
      <t>5 primeros metros)</t>
    </r>
    <r>
      <rPr>
        <sz val="11"/>
        <rFont val="Arial"/>
        <family val="2"/>
      </rPr>
      <t xml:space="preserve"> de esta galería en el túnel existente (K11+054-Abscisado túnel existente). Se continuó la excavación de la galería desde el túnel nuevo, avanza en terrenos con sostenimiento Tipo SG- III, sección completa, en el </t>
    </r>
    <r>
      <rPr>
        <sz val="11"/>
        <color rgb="FFFF0000"/>
        <rFont val="Arial"/>
        <family val="2"/>
      </rPr>
      <t xml:space="preserve">PK0+010,7- L acumulada=10,7 </t>
    </r>
    <r>
      <rPr>
        <sz val="11"/>
        <rFont val="Arial"/>
        <family val="2"/>
      </rPr>
      <t xml:space="preserve">m a origen; éste avance esta adelantado,  teniendo en cuenta el programa de obra actualizado, el cual contempla el  inicio de excavación, el día 30 de diciembre de 2021.
En  Galería de Conexión </t>
    </r>
    <r>
      <rPr>
        <sz val="11"/>
        <color rgb="FFFF0000"/>
        <rFont val="Arial"/>
        <family val="2"/>
      </rPr>
      <t>Vehicular No 2</t>
    </r>
    <r>
      <rPr>
        <sz val="11"/>
        <rFont val="Arial"/>
        <family val="2"/>
      </rPr>
      <t xml:space="preserve"> (3+165-Tunel nuevo):  En este periodo, se continuaron actividades excavación, a partir del punto de entronque Excavación mecanica+taladros, de los </t>
    </r>
    <r>
      <rPr>
        <sz val="11"/>
        <color rgb="FFFF0000"/>
        <rFont val="Arial"/>
        <family val="2"/>
      </rPr>
      <t>6 primeros metros,</t>
    </r>
    <r>
      <rPr>
        <sz val="11"/>
        <rFont val="Arial"/>
        <family val="2"/>
      </rPr>
      <t xml:space="preserve"> de esta galería en el túnel existente (K11+544-Abscisado túnel existente). Se continuó la excavación de la galería desde el túnel nuevo, avanza en terrenos con sostenimiento Tipo SG- III,sección completa, en el </t>
    </r>
    <r>
      <rPr>
        <sz val="11"/>
        <color rgb="FFFF0000"/>
        <rFont val="Arial"/>
        <family val="2"/>
      </rPr>
      <t>PK0+061,4- L acumulada=61,4 m</t>
    </r>
    <r>
      <rPr>
        <sz val="11"/>
        <rFont val="Arial"/>
        <family val="2"/>
      </rPr>
      <t xml:space="preserve"> a origen; éste avance esta adelantado,  teniendo en cuenta el programa de obra actualizado, el cual contempla el  inicio de excavación, el día 30 de diciembre de 2020.
En  Galería de </t>
    </r>
    <r>
      <rPr>
        <sz val="11"/>
        <color rgb="FFFF0000"/>
        <rFont val="Arial"/>
        <family val="2"/>
      </rPr>
      <t>Conexión Peatonal No 4</t>
    </r>
    <r>
      <rPr>
        <sz val="11"/>
        <rFont val="Arial"/>
        <family val="2"/>
      </rPr>
      <t xml:space="preserve"> (3+645-Tunel nuevo):  En este periodo, se continuaron actividades excavación, a partir del punto de entronque Excavación mecanica+taladros, de los </t>
    </r>
    <r>
      <rPr>
        <sz val="11"/>
        <color rgb="FFFF0000"/>
        <rFont val="Arial"/>
        <family val="2"/>
      </rPr>
      <t>6 primeros metros,</t>
    </r>
    <r>
      <rPr>
        <sz val="11"/>
        <rFont val="Arial"/>
        <family val="2"/>
      </rPr>
      <t xml:space="preserve"> de esta galería en el túnel existente (K12+024-Abscisado túnel existente). Se continuó la excavación de la galería desde el túnel nuevo, avanza en terrenos con sostenimiento Tipo SG- II,sección completa, en el</t>
    </r>
    <r>
      <rPr>
        <sz val="11"/>
        <color rgb="FFFF0000"/>
        <rFont val="Arial"/>
        <family val="2"/>
      </rPr>
      <t xml:space="preserve"> PK0+069,7- L acumulada=69,7 m</t>
    </r>
    <r>
      <rPr>
        <sz val="11"/>
        <rFont val="Arial"/>
        <family val="2"/>
      </rPr>
      <t xml:space="preserve"> a origen; éste avance esta adelantado,  teniendo en cuenta el programa de obra actualizado, el cual contempla el  inicio de excavación, el día 26 de enero de 2021.
Igualmente se continuaron actividades, de construcción de los entronques de la Galería de Conexión Vehicular No 1 (1+695) (10+074) con la (Excavación mecanica+taladros, de los </t>
    </r>
    <r>
      <rPr>
        <sz val="11"/>
        <color rgb="FFFF0000"/>
        <rFont val="Arial"/>
        <family val="2"/>
      </rPr>
      <t>7 primeros metros</t>
    </r>
    <r>
      <rPr>
        <sz val="11"/>
        <rFont val="Arial"/>
        <family val="2"/>
      </rPr>
      <t xml:space="preserve">) , la Galería de Conexión Peatonal No 5 (4+050) (12+485) con la (Excavación mecanica+taladros, de los </t>
    </r>
    <r>
      <rPr>
        <sz val="11"/>
        <color rgb="FFFF0000"/>
        <rFont val="Arial"/>
        <family val="2"/>
      </rPr>
      <t>8 primeros metros</t>
    </r>
    <r>
      <rPr>
        <sz val="11"/>
        <rFont val="Arial"/>
        <family val="2"/>
      </rPr>
      <t xml:space="preserve">) y Galería de Conexión Vehicular No 3 (4+445) (12+905) (Excavación mecanica+taladros, de los </t>
    </r>
    <r>
      <rPr>
        <sz val="11"/>
        <color rgb="FFFF0000"/>
        <rFont val="Arial"/>
        <family val="2"/>
      </rPr>
      <t>4 primeros metros</t>
    </r>
    <r>
      <rPr>
        <sz val="11"/>
        <rFont val="Arial"/>
        <family val="2"/>
      </rPr>
      <t xml:space="preserve">) y la Galería de Conexión Peatonal No 6 (4+940) (13+430) (Excavación mecanica+taladros, de los </t>
    </r>
    <r>
      <rPr>
        <sz val="11"/>
        <color rgb="FFFF0000"/>
        <rFont val="Arial"/>
        <family val="2"/>
      </rPr>
      <t>4 primeros metros</t>
    </r>
    <r>
      <rPr>
        <sz val="11"/>
        <rFont val="Arial"/>
        <family val="2"/>
      </rPr>
      <t>).</t>
    </r>
  </si>
  <si>
    <r>
      <t xml:space="preserve">En el Portal Santa Fe de Antioquia (PK5+410)-UF3.1B. </t>
    </r>
    <r>
      <rPr>
        <b/>
        <sz val="11"/>
        <rFont val="Arial"/>
        <family val="2"/>
      </rPr>
      <t xml:space="preserve"> </t>
    </r>
    <r>
      <rPr>
        <sz val="11"/>
        <rFont val="Arial"/>
        <family val="2"/>
      </rPr>
      <t xml:space="preserve">Se terminó con la excavación, en sección completa del túnel principal, por el método de perforación y voladura y perfilado mecánico, en terrenos con sostenimiento Tipo SB-3, en el </t>
    </r>
    <r>
      <rPr>
        <sz val="11"/>
        <color rgb="FFFF0000"/>
        <rFont val="Arial"/>
        <family val="2"/>
      </rPr>
      <t>PK2+980,3; L acumulada=2.429,7m a origen</t>
    </r>
    <r>
      <rPr>
        <sz val="11"/>
        <rFont val="Arial"/>
        <family val="2"/>
      </rPr>
      <t>,  Se continuó con actividades de perfilado de la excavación y relanzado en zona del cale. Se ejecutó acompañamiento, en las pruebas de tracción de pernos faltantes por ensayar.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</si>
  <si>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rPr>
        <b/>
        <sz val="12"/>
        <rFont val="Arial"/>
        <family val="2"/>
      </rPr>
      <t>Portal Medellín - segundo tubo Túnel Occidente</t>
    </r>
    <r>
      <rPr>
        <sz val="12"/>
        <rFont val="Arial"/>
        <family val="2"/>
      </rPr>
      <t xml:space="preserve">
Actividades de perfilado de la excavación rasante actual y relanzado en pateros, en túnel principal, sección. (Portal Medellín).
</t>
    </r>
  </si>
  <si>
    <t xml:space="preserve"> PK 2+990 - UF3.1B - Perfilado rasante actual para completar sección excavación. Portal Medellín.</t>
  </si>
  <si>
    <t>PK0+804 - UF3.1A -  Acopio temporal de material de rezaga. Portal Medellín.</t>
  </si>
  <si>
    <t>PK0+804 - UF3.1A -  PETAR en funcionamiento. Portal Medellín.</t>
  </si>
  <si>
    <t xml:space="preserve">  PK1+230 - UF3.1A - Excavación suspendida, Galería peatonal N°1 (Túnel Nuevo). Sección sostenimiento SG-III. Portal Medellín.</t>
  </si>
  <si>
    <t xml:space="preserve">  PK2+165 - UF3.1A - Excavación suspendida, Galería peatonal N°2 (Túnel Nuevo). Sección sostenimiento SG-III. Portal Medellín.</t>
  </si>
  <si>
    <t xml:space="preserve"> PK2+675 - UF3.1B - Perforación para instalación de anillo de pernos y montaje de carga explosiva en galería peatonal N°3 (PK0+067,7). Sección sostenimiento SG-II. Portal Medellín.</t>
  </si>
  <si>
    <t xml:space="preserve"> PK2+930 - UF3.1B - Pateros sin concreto de sostenimiento. Portal Medellín.</t>
  </si>
  <si>
    <t xml:space="preserve"> PK 3+165 - UF3.1B - Retiro de material de rezaga, excavación galería vehicular N°2 (PK 0+051), sección sostenimiento SG-II. Portal Santa Fe.</t>
  </si>
  <si>
    <t xml:space="preserve"> PK3+143 - PK 3+105,5 - UF3.1B - Arcos con escaso concreto de sostenimiento, sección sostenimiento SC-4R. Portal Santa Fe.</t>
  </si>
  <si>
    <t xml:space="preserve"> PK5+410 - UF3.1C - Ptar en funcionamiento. Portal Santa Fe.</t>
  </si>
  <si>
    <t xml:space="preserve"> PK3+645 - UF3.1B - Medición de espesores de concreto lanzado en galería peatonal N°4 (PK 0+028). Sección sostenimiento SG-I. Portal Santa Fe.</t>
  </si>
  <si>
    <t xml:space="preserve"> PK3+043 - PK 3+105 - UF3.1B - Instalación de calibradores de 15 cm para revestimiento. Portal Santa Fe.</t>
  </si>
  <si>
    <t xml:space="preserve"> PK 3+000 - UF3.1B - Pateros sin concreto de sostenimiento. Portal Santa Fe.</t>
  </si>
  <si>
    <t xml:space="preserve"> PK 3+100 - PK 3+080 - UF3.1B - Instalación de concreto lanzado para revestimiento. Portal Santa Fe.</t>
  </si>
  <si>
    <t>PK3+100 - PK 3+080 - UF3.1B - Instalación de concreto lanzado para revestimiento. Portal Santa Fe.</t>
  </si>
  <si>
    <t xml:space="preserve">En la UF 1: El concesionario en este periodo ejecuto las siguientes actividades: En recorrido de inspección de interventoría, se  evidenció que el concesionario continuó actividades en el PK3+708 UF 1  ACT 07. Traslado de transformado monofásico 15 KVA, instalación cable ACSR No 2 red monofásica, hincado de postes 9X510 y 12X750 e instalación red trifásica  No 4.
Avance a la fecha UF1: Redes electricas:85% - Redes alumbrado público: 80% y Telecomunicaciones 82%.
En la UF3: El concesionario en este periodo ejecuto las siguientes actividades:  En recorrido de inspección de interventoría, se  evidenció que el concesionario, no adelantó actividades en este frente de obra.
Avance a la fecha UF3: Redes electricas:98% - Redes alumbrado público: 90% y Telecomunicaciones 96%.
En recorrido de obra del, del  25 de agosto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</si>
  <si>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0"/>
        <rFont val="Calibri"/>
        <family val="2"/>
        <scheme val="minor"/>
      </rPr>
      <t xml:space="preserve">PK3+708 UF 1  ACT 07. </t>
    </r>
    <r>
      <rPr>
        <sz val="10"/>
        <rFont val="Calibri"/>
        <family val="2"/>
        <scheme val="minor"/>
      </rPr>
      <t>Traslado de transformado monofásico 15 KVA, instalación cable ACSR No 2 red monofásica, hincado de postes 9X510 y 12X750 e instalación red trifásica  No 4.</t>
    </r>
  </si>
  <si>
    <t>Retiro de postes en concreto de 9m. Actuación 32 del PK17+680  al PK18+650.</t>
  </si>
  <si>
    <t>Actividad de excavación para traslado de redes húmedas , se realiza descapote y excavación manual. Sector  Los Almendros. PK29+500.</t>
  </si>
  <si>
    <r>
      <rPr>
        <b/>
        <sz val="10"/>
        <rFont val="Calibri"/>
        <family val="2"/>
        <scheme val="minor"/>
      </rPr>
      <t>PK17+700.</t>
    </r>
    <r>
      <rPr>
        <sz val="10"/>
        <rFont val="Calibri"/>
        <family val="2"/>
        <scheme val="minor"/>
      </rPr>
      <t xml:space="preserve"> Retiro de poste en concreto L= 9m</t>
    </r>
  </si>
  <si>
    <r>
      <rPr>
        <b/>
        <sz val="10"/>
        <rFont val="Calibri"/>
        <family val="2"/>
        <scheme val="minor"/>
      </rPr>
      <t>PK17+780.</t>
    </r>
    <r>
      <rPr>
        <sz val="10"/>
        <rFont val="Calibri"/>
        <family val="2"/>
        <scheme val="minor"/>
      </rPr>
      <t xml:space="preserve"> Retiro de poste en concreto L= 9m</t>
    </r>
  </si>
  <si>
    <r>
      <rPr>
        <b/>
        <sz val="11"/>
        <rFont val="Calibri"/>
        <family val="2"/>
        <scheme val="minor"/>
      </rPr>
      <t xml:space="preserve">PK29+500. </t>
    </r>
    <r>
      <rPr>
        <sz val="11"/>
        <rFont val="Calibri"/>
        <family val="2"/>
        <scheme val="minor"/>
      </rPr>
      <t>Excavación para traslado de redes húmedas , se realiza descapote y excavación manual. Sector  Los Almendros.</t>
    </r>
  </si>
  <si>
    <t xml:space="preserve">UF2.1 </t>
  </si>
  <si>
    <t xml:space="preserve">Acompañamiento visita de Seguimiento Ambiental  de la UF2.1, realizada por la ANLA de forma virtual y guiada por el Concesionario a través de la plataforma Teams </t>
  </si>
  <si>
    <t>ANLA, Corantioquia, Comunidades, DEVIMAR, ÉPSILON4G</t>
  </si>
  <si>
    <t>del 24-08-20 al 25-08-20</t>
  </si>
  <si>
    <t>del 19-08-20 al 25-08-20</t>
  </si>
  <si>
    <t xml:space="preserve">1,2,3,4 </t>
  </si>
  <si>
    <t>Asistencia capacitación virtual Sistema de calidad Épsilon 4G</t>
  </si>
  <si>
    <t>3</t>
  </si>
  <si>
    <t xml:space="preserve">Recorrido conjunto DEVIMAR-Interventoría seguimiento PMA </t>
  </si>
  <si>
    <t>ÉPSILON  y DEVIMAR</t>
  </si>
  <si>
    <t xml:space="preserve">Revisión de correspondencia ambiental recibida entre el  del 14-08-20 al 20-08-2020, revisión formato de trámites ambientales actualizado al 20-08-20,  actualización de cuadros de control y formatos establecidos por la Interventoría con la información recibida de parte del Concesionario y envió comunicados  </t>
  </si>
  <si>
    <t>Finalización digitalización de obligaciones de actos administrativos asociados a seguimiento y control emitidos por la autoridad ambiental en el formato SOPAA y avance revisión y complemento seguimiento estado de obligaciones.</t>
  </si>
  <si>
    <t>Atención requerimientos informe mensual Julio 2020 generados por la ANI con comunicado 2020-500-023863-1 del 19-08-20</t>
  </si>
  <si>
    <t>del 20-08-20 al 25-08-20</t>
  </si>
  <si>
    <t>Envió de correo a la Lana de resumen con conclusiones delos temas tratados en la premesa de compensaciones ambientales llevada a cabo el 18-08-20</t>
  </si>
  <si>
    <t>Elaboración informe semanal #254</t>
  </si>
  <si>
    <t>25-08-20.</t>
  </si>
  <si>
    <t>1,2,3</t>
  </si>
  <si>
    <t>Envió comunicados 
EPS4G-0859-20 radicado en DEVIMAR el 21-08-20
EPS4G-0863-20 radicado en la ANI el 21-08-20</t>
  </si>
  <si>
    <t>Seguimiento medidas de manejo ambiental aprobadas en los PAGA y Licencias Ambientales correspondientes a las fichas:
Seguimiento PMA UF 1y 3: Fichas PMF-01,  PMF-02, PMF-06, PMF-09 y PMF-13, SMF-09
PAGA UF 1 y 2.1: PAC-2.4-07, PBSE-4.4-14, PGH-3.2-10 y PAC-2.4-07.
Seguimiento PMA UF 2.1: PMF-01, PMF-06, PMF-09, PMF-16,  PMF-06, PMB-01, PMB-03, PMB-04, PMB-06 y  PMB-08</t>
  </si>
  <si>
    <r>
      <t xml:space="preserve">PMF-09, PMF-06
Portales 
Portal Medellín (Imágenes 1-4), Portal Santa Fe (Imagen 5) , </t>
    </r>
    <r>
      <rPr>
        <sz val="11"/>
        <rFont val="Calibri"/>
        <family val="2"/>
        <scheme val="minor"/>
      </rPr>
      <t>Sustancias como aceites y combustibles, necesarias para la operación de los vehículos que ingresan al túnel, son almacenados en tanques herméticos, proveídos de diques de contención con capacidad del almacenar por lo menos el 110 % del volumen total de combustible almacenado. Este dique es impermeable, cuenta con un drenaje de fondo, regulado a través de una válvula manual que permanece cerrada, la cual según lo indicado por el encargado del lugar solo se abre para la evacuación del agua lluvia que se recolectará en sitio. el sitio está ubicado en un sitio sombreado y ventilado.</t>
    </r>
    <r>
      <rPr>
        <b/>
        <sz val="11"/>
        <rFont val="Calibri"/>
        <family val="2"/>
        <scheme val="minor"/>
      </rPr>
      <t xml:space="preserve">
Imágenes (6 - 8), </t>
    </r>
    <r>
      <rPr>
        <sz val="11"/>
        <rFont val="Calibri"/>
        <family val="2"/>
        <scheme val="minor"/>
      </rPr>
      <t>En el momento de la vista se presentó un derramen de aceite, se observó que el sitio cuenta con un Kit para el manejo de este tipo de sustancias, el operario del lugar confinó el área de derrame con diques de materiales oleofílico absorbentes o adherentes (aserrín), evitando que la sustancia entrara en contacto con el suelo o con el agua, luego el lugar de vertimiento se limpió y se seco con materiales absorbentes. De acuerdo con lo evidenciado por la interventoría estos materiales contaminados son manejados como residuos peligrosos, fueron almacenados de forma independiente, alejados de fuentes de ignición y protegidos del agua, para luego ser entregados a empresas debidamente autorizadas por la autoridad ambiental para realizar su disposición final.</t>
    </r>
  </si>
  <si>
    <r>
      <t>PMF-09 y PMF-10
Sector el peaje (Imágenes 9-13)</t>
    </r>
    <r>
      <rPr>
        <sz val="11"/>
        <color theme="4"/>
        <rFont val="Calibri"/>
        <family val="2"/>
        <scheme val="minor"/>
      </rPr>
      <t xml:space="preserve">. El concesionario cuenta Para el manejo de aguas residuales domésticas dispone de unidades sanitarias, a las cuales se le realiza el mantenimiento periódico de estas unidades a cargo de la empresa STAP ANTIOQUIA S.A.S.
Portal Medellín (Imagen 14) PK 14+800 (imagen 15) el sitio cuenta con contenedores claramente identificados y rotulados
(Imagen 16) De acuerdo con las visitas realizadas por la interventoría el concesionario dispone en cada frente de obra una zona de bioseguridad para descontaminación de acuerdo con las actividades propuestas en el documento de la empresa Consorcio Mar 1, con Titulo "Consideraciones de Bioseguridad ante el COVID-19" </t>
    </r>
  </si>
  <si>
    <r>
      <t xml:space="preserve">PMF-01
</t>
    </r>
    <r>
      <rPr>
        <sz val="11"/>
        <rFont val="Calibri"/>
        <family val="2"/>
        <scheme val="minor"/>
      </rPr>
      <t>PK 18+700CD (Imagen 19), PK-17+700CD (imagen 20), PK 17+600CD (imágenes 21-23) y PK 14+900 CI (Imagen 24); en el sitio indicados el concesionario avanza en la intervención de nuevos taludes, realiza además actividades de protección de taludes con malla electrosoldada, concreto lanzado y la instalación de drenes horizontales</t>
    </r>
    <r>
      <rPr>
        <b/>
        <sz val="11"/>
        <rFont val="Calibri"/>
        <family val="2"/>
        <scheme val="minor"/>
      </rPr>
      <t xml:space="preserve"> </t>
    </r>
    <r>
      <rPr>
        <sz val="11"/>
        <rFont val="Calibri"/>
        <family val="2"/>
        <scheme val="minor"/>
      </rPr>
      <t xml:space="preserve">. </t>
    </r>
    <r>
      <rPr>
        <b/>
        <sz val="11"/>
        <rFont val="Calibri"/>
        <family val="2"/>
        <scheme val="minor"/>
      </rPr>
      <t xml:space="preserve">
</t>
    </r>
    <r>
      <rPr>
        <sz val="11"/>
        <rFont val="Calibri"/>
        <family val="2"/>
        <scheme val="minor"/>
      </rPr>
      <t xml:space="preserve">En el tramo del 18+700 CD a 18+500 CD el concesionario avanza en la construcción de canales recolectores para el manejo de aguas superficiales </t>
    </r>
  </si>
  <si>
    <r>
      <t xml:space="preserve">PAC-2.4-07, PBSE-4.4-14, PGH-3.2-10 y PAC-2.4-07
PAGA DE MEJORAMIENTO  UF (1 Y 2.1)
Puentes PK 2+300 CI (Imágenes 28-29) y PK 2+100 (Imagen 32), </t>
    </r>
    <r>
      <rPr>
        <sz val="11"/>
        <rFont val="Calibri"/>
        <family val="2"/>
        <scheme val="minor"/>
      </rPr>
      <t>El concesionario avanza en la repotenciación de estos puentes, se instaló acero de refuerzo de loza y fundido de loza.</t>
    </r>
    <r>
      <rPr>
        <b/>
        <sz val="11"/>
        <rFont val="Calibri"/>
        <family val="2"/>
        <scheme val="minor"/>
      </rPr>
      <t xml:space="preserve">
</t>
    </r>
    <r>
      <rPr>
        <sz val="11"/>
        <rFont val="Calibri"/>
        <family val="2"/>
        <scheme val="minor"/>
      </rPr>
      <t>El concesionario avanza repotencialización del puente sobre la quebrada la Negra (PK 0 +050) (imágenes 33-35), se evidencia la protección con malla polisombras de la vegetación no autorizada para intervención.
De acuerdo con el seguimiento realizado por la interventoría, tal y como se indicó en el informe #252 el Concesionario suspendió la actividad de demolición con martillo de las barreras protectoras de los puentes, con el objetivo de implementar medidas de protección para evitar caída de escombros sobre la vegetación, el concesionario como medida de mitigación instaló Bachas en los espacios entre vigas para recolección de residuos de demolición de tableros sobre vigas.</t>
    </r>
    <r>
      <rPr>
        <b/>
        <sz val="11"/>
        <rFont val="Calibri"/>
        <family val="2"/>
        <scheme val="minor"/>
      </rPr>
      <t xml:space="preserve">
</t>
    </r>
    <r>
      <rPr>
        <sz val="11"/>
        <rFont val="Calibri"/>
        <family val="2"/>
        <scheme val="minor"/>
      </rPr>
      <t>Imagen (30) El concesionario cuenta Para el manejo de aguas residuales domésticas dispone de unidades sanitarias, a las cuales se le realiza el mantenimiento periódico de estas unidades a cargo de la empresa STAP ANTIOQUIA S.A.S. el sitio cuenta con contenedores claramente identificados y rotulados (Imagen 32).
De acuerdo con las visitas realizadas por la interventoría el concesionario dispone en cada frente de obra una zona de bioseguridad para descontaminación de acuerdo con las actividades propuestas en el documento de la empresa Consorcio Mar 1, con Titulo "Consideraciones de Bioseguridad ante el COVID-19" (imagen 33)</t>
    </r>
    <r>
      <rPr>
        <b/>
        <sz val="11"/>
        <rFont val="Calibri"/>
        <family val="2"/>
        <scheme val="minor"/>
      </rPr>
      <t xml:space="preserve">.
</t>
    </r>
  </si>
  <si>
    <r>
      <t xml:space="preserve">PMF-13(Manejo de aguas subterráneas y manantiales).
Multipiezómetro-PZ 03(A,B,C)
</t>
    </r>
    <r>
      <rPr>
        <sz val="11"/>
        <rFont val="Calibri"/>
        <family val="2"/>
        <scheme val="minor"/>
      </rPr>
      <t>-Se realizó calibración del equipo antes de iniciar el monitoreo(Imágenes 36 y 37)
-El laboratorio certificado MCS realiza el monitoreo de aguas subterráneas, en el Multipiezómetro PZ-03(A,BC)(Imágenes 38 y 39 )
-Se realizó la toma de muestras para análisis en el laboratorio(Imágenes 40, 41 y 42)
-Se realizó toma de parámetros in-situ(pH, conductividad, oxigeno disuelto,  porcentaje de saturación de oxígeno, potencial redox, salinidad, temperatura)(Imágenes 43 y 44)
-Se realizó la toma de datos en los formatos correspondientes(Imagen 10)
-Se realizó la preservación de las muestras garantizando que el pH &lt; 2,0 y que la nevera tenga una temperatura alrededor de 5°, para el desplazamiento de las mismas hasta el laboratorio.(Imágenes 45 - 49).</t>
    </r>
  </si>
  <si>
    <r>
      <t xml:space="preserve">PMF-1, PMF-06 y PMB 06
</t>
    </r>
    <r>
      <rPr>
        <sz val="11"/>
        <rFont val="Calibri"/>
        <family val="2"/>
        <scheme val="minor"/>
      </rPr>
      <t xml:space="preserve">Dentro de las actividades planteadas por el concesionario en cuanto la Implementación de obras de protección de taludes, el concesionario realiza actividades de resiembra de pastos y riego en taludes donde la empradización mediante hidrosiembra no obtuvo buenos resultados, PK 20+000CD. (imágenes 1-2), Zodme 15. (Imágenes 3-5), PK 26+300 CD (Imágenes 7-9). Estas actividades están planteadas en pro de mejorar y recuperar la calidad paisajística alterada por las diferentes actividades del proyecto, La revegetalización minimiza al máximo la activación de procesos erosivos y contribuye a la restauración paisajística de las áreas intervenidas del proyecto.
</t>
    </r>
  </si>
  <si>
    <t xml:space="preserve">Acompañamiento visita ANLA de seguimiento a la ejecución de medidas de rescate y reubicación de epífitas, brízales en los predios de hacienda la luz (resolución 692) .
(imágenes 11 y 12) Ingreso a Loma hermosa semillero de Leutzelburgia jacana identificado como #8 en la unidad funcional 2.1.
(imágenes 12 y 13) Árbol semillero identificado como cedro rojo con rótulo VN01, 25 metros de altura con DAP 80 cm
(Imagen 14)  Hospedero identificado como P30 Enterolobium, reubicación de orquídea Ha la Luz (resolución 692).
(imagen 15)  Enraizamiento de epífitas trasladadas.
(Imagen 16) Bromelia reubicada en crecimiento, Hacienda la luz.
(Imagen 17) Epífitas (Bromelias reubicadas en hospedero Enterolobium ciclocarpum.
PMB-08
(Imágenes 18 y 19) Se realizó el traslado y señalización de la especie Cedrela odorata la cual de acuerdo con la Resolución 1912 de 2017 del MADS la especie  se encuentra en categoría  de Peligro, El  cedro rojo se encuentra en estado juvenil y buenas condiciones fitosanitarias.
</t>
  </si>
  <si>
    <r>
      <t xml:space="preserve">PMB-01, PMB-03, PMB-04 y PMB-08.
</t>
    </r>
    <r>
      <rPr>
        <sz val="11"/>
        <rFont val="Calibri"/>
        <family val="2"/>
        <scheme val="minor"/>
      </rPr>
      <t xml:space="preserve">PK 20+300CD (imágenes 21-24)
Previo al desarrollo de las actividades de aprovechamiento forestal el concesionario realizó las labores de identificación de individuos  y la ubicación exacta del sitio de aprovechamiento, se desarrollaron además actividades de ahuyentamiento de fauna, búsqueda de nidos y madrigueras durante el desarrollo de esta actividad se identificó un nido correspondiente a la especie </t>
    </r>
    <r>
      <rPr>
        <i/>
        <sz val="11"/>
        <rFont val="Calibri"/>
        <family val="2"/>
        <scheme val="minor"/>
      </rPr>
      <t xml:space="preserve">Coragyps atratus </t>
    </r>
    <r>
      <rPr>
        <sz val="11"/>
        <rFont val="Calibri"/>
        <family val="2"/>
        <scheme val="minor"/>
      </rPr>
      <t xml:space="preserve">el cual contaba con un Huevo se procedió al marcaje del árbol y se continuará con el seguimiento del nido.
Se identificó y señalizó la especie </t>
    </r>
    <r>
      <rPr>
        <i/>
        <sz val="11"/>
        <rFont val="Calibri"/>
        <family val="2"/>
        <scheme val="minor"/>
      </rPr>
      <t>Cedrela odorata</t>
    </r>
    <r>
      <rPr>
        <sz val="11"/>
        <rFont val="Calibri"/>
        <family val="2"/>
        <scheme val="minor"/>
      </rPr>
      <t xml:space="preserve"> la cual de acuerdo con la Resolución 1912 de 2017 del MADS se encuentra en categoría  de Peligro.</t>
    </r>
  </si>
  <si>
    <r>
      <t xml:space="preserve">PMF-16
Acompañamiento visita ANLA de seguimiento Fuente de materiales quebrada la Seca, </t>
    </r>
    <r>
      <rPr>
        <sz val="11"/>
        <rFont val="Calibri"/>
        <family val="2"/>
        <scheme val="minor"/>
      </rPr>
      <t>de acuerdo con los requerimientos de la ANLA, se realizó un sobrevuelo sobre la zona definida ´para la extracción de materiales, actualmente no se realizan operaciones de extracción de material de arrastre, teniendo en cuenta la temporalidad invernal.</t>
    </r>
  </si>
  <si>
    <r>
      <t xml:space="preserve">Acompañamiento visita ANLA de seguimiento a la obra hidráulica (Box Coulvert PK 18+400CI), </t>
    </r>
    <r>
      <rPr>
        <sz val="11"/>
        <rFont val="Calibri"/>
        <family val="2"/>
        <scheme val="minor"/>
      </rPr>
      <t>se Verificó el cerramiento perimetral con polisombras del frente de obra, actualmente el concesionario realiza actividades de limpieza y montaje de trinchos.</t>
    </r>
  </si>
  <si>
    <t>Programa 2. Capacitaciión personal vinculado al proyecto.</t>
  </si>
  <si>
    <t>Programa 4. Información y participación comunitaria</t>
  </si>
  <si>
    <t>Acompañamiento visita de seguimiento de la autoridad ambiental de licencias ambientales (ANLA)  a la resulución 0639</t>
  </si>
  <si>
    <t>24-25-26/08/2020</t>
  </si>
  <si>
    <t>Programa 5. Apoyo a la capacidad de gestión institucional</t>
  </si>
  <si>
    <t>Recorrido de verificación de espacio publico y notificaciones de ley 1228 en la UF 4</t>
  </si>
  <si>
    <t>Reunión con funcionarios de la Alcaldia de Medellin para buscar alianzas para desarrollar proyectos productivos en la comunidad de Naranjal, Llano y Cuchilla.</t>
  </si>
  <si>
    <t>Programa 8. Cultura Vial</t>
  </si>
  <si>
    <t>Sensibilización con el gremio de transportadores de la terminal de transporte del municipio de Santa fe de Antioquia.</t>
  </si>
  <si>
    <t>Reunión con funcionaria de la asociación de volqueteros de Santa fe de Antioquia, para programar cronograma de capacitación y socialización con los socios en temas de seguridad vial.</t>
  </si>
  <si>
    <t>Socialización de los diseños del box culvert o paso peatonal del CCCN La Puerta, como acuerdo de consulta previa.</t>
  </si>
  <si>
    <r>
      <t xml:space="preserve">1. ÁREA AMBIENTAL:
CONCLUSIONES:
</t>
    </r>
    <r>
      <rPr>
        <sz val="11"/>
        <color theme="1"/>
        <rFont val="Arial"/>
        <family val="2"/>
      </rPr>
      <t>-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-Continua pendiente aprobación de los planes de rehabilitación ecológica asociados a los permisos de LVN 
- Concesionario ejecutó las actividades de Monitoreo de calidad de aire, ruido y de aguas superficiales y subterráneas a través de los laboratorios certificados por el IDEAM K2 y MCS.
- ANLA emitió concepto No Conforme a la revisión preliminar realizada al EIA de la modificación de la licencia ambiental UF2.1.
-Se continua con la ejecución de las medidas ambientales por parte del Concesionario.
-Concesionario solicito a la ANLA pronunciamiento de cambio menor para el tramo comprendido entre el PK9+350 y 9+900 sector Mestizal.</t>
    </r>
    <r>
      <rPr>
        <b/>
        <sz val="11"/>
        <color theme="1"/>
        <rFont val="Arial"/>
        <family val="2"/>
      </rPr>
      <t xml:space="preserve">
RECOMENDACIONES
</t>
    </r>
    <r>
      <rPr>
        <sz val="11"/>
        <color theme="1"/>
        <rFont val="Arial"/>
        <family val="2"/>
      </rPr>
      <t>•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 A la ANI apoyar con la gestión ante el Concesionario de la solicitud realizada por la Interventoría con comunicado EPS4G-0609-20, relacionada con elevar la consulta ante las Autoridades Ambientales que expidieron en su momento los actos administrativos de levantamiento de veda.</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 xml:space="preserve">Las actividasdes resaltadas en rojo, son las que se realizaron esta semana en los puentes que están activos.
</t>
    </r>
    <r>
      <rPr>
        <b/>
        <sz val="11"/>
        <color theme="1"/>
        <rFont val="Arial"/>
        <family val="2"/>
      </rPr>
      <t>3, ÁREA SOCIAL:</t>
    </r>
    <r>
      <rPr>
        <sz val="11"/>
        <color theme="1"/>
        <rFont val="Arial"/>
        <family val="2"/>
      </rPr>
      <t xml:space="preserve">
 Los dias 24,25 y 26 de agosto del 2020 se llevó a cabo visita de seguimiento a la Licencia Ambiental Resolución 0639 por parte de la Autoridad Nacional de Licencias Ambientales (ANLA), Esta se realizó de manera virtual apoyada en medios tecnológicos y plataformas de comunicación como Teams.</t>
    </r>
  </si>
  <si>
    <t>Lugar: CCCN La Puerta, Socialización de los diseños del boxculvert o paso peatonal del CCCN La Puerta, como acuerdo de consulta previa.</t>
  </si>
  <si>
    <t>Lugar: Santa Fe de Antioquia, Reunión con funcionaria de la asociación de volqueteros de Santa Fe de Antioquia, para programar cronograma de capacitación y socialización con los socios en temas de seguridad vial.</t>
  </si>
  <si>
    <t>Lugar: Terminal de transporte Santa Fe de Antioquia, Sensibilización con el gremio de transportadores de la terminal de transporte del municipio de Santa Fe de Antioquia.</t>
  </si>
  <si>
    <t>Lugar: Vereda Cangrejo UF 4, Sensibilización sobre cultural vial y comportamientos adecuados en la vía a la comunidad del corregimiento Cangrejo municipio de Betulia UF 4.</t>
  </si>
  <si>
    <t>Lugar: UF 4, Recorrido de verificación de espacio público y notificaciones de ley 1228 en la UF 4</t>
  </si>
  <si>
    <t>Lugar: Virtual,Reunión con funcionarios de la Alcaldía de Medellín para buscar alianzas para desarrollar proyectos productivos en la comunidad de Naranjal, Llano y Cuchilla.</t>
  </si>
  <si>
    <t>Lugar: UF 2.1, Acompañamiento visita de seguimiento de la Autoridad Nacional de Licencias Ambientales (ANLA)  a la resulución 0639</t>
  </si>
  <si>
    <t>TODAS</t>
  </si>
  <si>
    <t>REVISIÓN Y ANALISIS DE INSUMOS PREDIALES</t>
  </si>
  <si>
    <t>Estudio de Fichas Prediales y Avaluos Comerciales Corporativos de las Unidades Funcionales 1 y 2</t>
  </si>
  <si>
    <t>20/08/2020-26/08/2020</t>
  </si>
  <si>
    <t>REMISORIO 288 CONCEPTO DE LA INTERVENTORÍA FRENTE A LA SOLICITUD DE LA ANI MEDIANTE OFICIO 20205000236201 EN FECHA DEL 18/08/2020 EN EL CUAL SOLICITA A LA INTERVENTORÍA GENERAR CONCEPTO FRENTE A LA NOTIFICACIÓN QUE REALIZÓ BEL CONCESIONARIO AL PRESUNTO "EVENTO EXIMENTE DE RESPONSABILIDAD QUE IMPIDE EL CUMPLIMIENTO DE LAS OBLIGACIONES CONTRACTUALES A CARGO DE LA CONCESIONARIA CON OCACIÓN DE FUERZA MAYOR PREDIAL ASOCIADA AL PREDIO 188 UBICADO EN EL SUBSECTOR 2.1 DE LA UNIDAD FUNCIONAL 2". CONTRATO DE CONCESIÓN No. 014 DE 2015."PROYECTO DE CONCESIÓN VIAL AUTOPISTA AL MAR1"; NOTIFICACIÓN QUE REALIZÓ MEDIANTE OFICIO RADICADO ANI 2020-409-076274-2 EL 14 DE AGOSTO DE 2020.</t>
  </si>
  <si>
    <t>La Interventoría emite concepto respecto al presunto Evento Eximente de Responsabilidad (EER) notificado por el Concesionario, indicando afectación del cumplimiento de sus obligaciones contractuales, con ocación a la fuerza mayor Predial asociada al Predio MAR1_UF2_188.</t>
  </si>
  <si>
    <t>REMISORIO 289 EN RESPUESTA AL OFICIO 02-01-20200804002276</t>
  </si>
  <si>
    <t>La Interventpría dejó en observación la modificación al Avalúo del Predio MAR1_UF2_153</t>
  </si>
  <si>
    <t>REMISORIO 291 EN RESPUESTA AL OFICIO 02-01-20200805002299</t>
  </si>
  <si>
    <t>La Interventoría aprobó la Ficha Predial del Predio MAR1_UF1_198A.</t>
  </si>
  <si>
    <t>REMISORIO 292 EN RESPUESTA AL OFICIO 02-01-20200805002312</t>
  </si>
  <si>
    <t>La Interventoría aprobó la modificación de la Ficha Predial del Predio MAR1_UF2_154.</t>
  </si>
  <si>
    <t>REMISORIO 293 RESPUESTA A SUS OFICIOS 02-01-20200814002431 NOTIFICACIÓN DE UN EVENTO EXIMENTE DE RESPONSABILIDAD QYE IMPIDE EL CUMPLIMIENTO DE LAS OBLIGACIONES CONTRACTUALES A CARGO DE LA CONCESIONARIA CON OCACIÓN DE LA FUERZA MAYOR PREDIAL ASOCIADA AL PREDIO 188 UBICADO EN EL SUBSECTOR 2.1 DE LA UBNIODAD FUNCIONAL 2; 02-01-20200821002512 - INFORME No. 1 PERIIODO DEL 5 AL 21 DE AGOSTO DEL 2020, SOBRE EL DESARROLLO DEL EVENTO EXIMENTE DE RESPONSABILIDAD RADICADO EL 14 DE AGOSTO DE 2020 CON RADICADO ANI No. 20204090762742.</t>
  </si>
  <si>
    <t>La Interventoría emite concepto respecto al presunto Evento Eximente de Responsabilidad (EER), e indica lo que establece el contrato en la parte general Sección 1.62 "Evento Eximente de Responsabilidad" y advierte que la Interventoría no hace parte del Contrato de Concesión.</t>
  </si>
  <si>
    <t>REMISORIO 294 RESPUESTA AL OFICIO 02-01-20200819002463</t>
  </si>
  <si>
    <t>La Interventoría "OBJETA" la carpeta de Expropiación Judicial del Predio MAR1_UF2_034.</t>
  </si>
  <si>
    <t>REMISORIO 295 CONCEPTO JURIDICO FRENTE A LOS INFORMES SEMANALES NÚMEROS 9 Y 10 PARA EL PERIODO COMPRENDIDO ENTRE EL 12 AL 18 Y EL 19 AL 25 DE AGOSTO DE 2020, FRENTE AL EVENTO EXIMENTE DE RESPONSABILIDAD, SEGÚN COMUNICADOS DEL CONCESIONARIO NÚMEROS 02-01-20200801002461 Y 02-01-20200825002568</t>
  </si>
  <si>
    <t>La Interventoría en su respuesta al Concesionario, le informa que no ha determinado la aceptación del EER, y además menciona que a la fecha  la ANI tampoco se ha pronunciado respecto si acepta o no la ocurrencia del Evento Eximente de Responsabilidad.</t>
  </si>
  <si>
    <t>REMISORIO 296 CONCEPTO JURIDICO FRENTE A LOS INFORMES SEMANALES NÚMEROS 11 Y 12 PARA EL PERIODO COMPRENDIDO ENTRE EL 12 AL 18 Y EL 19 AL 25 DE AGOSTO DE 2020, FRENTE AL EVENTO EXIMENTE DE RESPONSABILIDAD, COMUNICADOS DEL CONCESIONARIO NÚMEROS 02-01-20200818002460 Y 02-01-20200825002566.</t>
  </si>
  <si>
    <t>REVISIÓN DE LA PLATAFORMA OLYMPUS</t>
  </si>
  <si>
    <t>Se realizó verificacion, observación y aprobacion de cada uno de los datos que se ingresaron a la plataforma Olympus por parte del Concesionario.</t>
  </si>
  <si>
    <r>
      <t xml:space="preserve">Periodo: </t>
    </r>
    <r>
      <rPr>
        <b/>
        <sz val="10"/>
        <color theme="1"/>
        <rFont val="Calibri"/>
        <family val="2"/>
        <scheme val="minor"/>
      </rPr>
      <t>Del 20 al 26 de agosto de 2020</t>
    </r>
  </si>
  <si>
    <t xml:space="preserve"> Sensibilización sobre cultural vial y comportamientos adecuados en la vía a la comunidad del corregimiento Cangrejo municipio de Betulia UF 4</t>
  </si>
  <si>
    <t>ENTREGA DE DISEÑO DE ZONA DE CONTIGENCIA ENTRE K31+300 A K31+624 CD Y K30+000 A K30+450 CI</t>
  </si>
  <si>
    <t>D-02-01-20200827-002593</t>
  </si>
  <si>
    <t>RESPUESTA AL COMUNICADO EPS4G049020 REFERENTE A LA ENTREGA DE LOS RESULTADOS DE ENSAYOS DE DEFLECTOMETRIA EN LA ZONA DEL PEAJE UF3</t>
  </si>
  <si>
    <t>D-02-01-20200826-002588</t>
  </si>
  <si>
    <t>RESPUESTA A COMUNICACIÓN EPS4G071220 REFERENTE A LA AFECTACION DEL PUENTE CONSTRUIDO PK1+440 DE LA UF1</t>
  </si>
  <si>
    <t>D-02-01-20200826-002586</t>
  </si>
  <si>
    <t>ALCANCE AL OFICIO D001859 SOLICITUD DE AMPLIACION PLAZO DE PRESENTACION DISEÑOS EDIFICACIONES CCO</t>
  </si>
  <si>
    <t>D-02-01-20200824002518</t>
  </si>
  <si>
    <t>ENTREGA DE MODIFICACION DEL DISEÑO ESTRUCTURAL DEL MURO 011 K4+500 UF1</t>
  </si>
  <si>
    <t>D-02-01-20200821-002509</t>
  </si>
  <si>
    <t>RESPUESTA A LA COMUNICACIÓN EPS4G0727-20 REFERENTE A LA MODIFICACION DEL DISEÑO ESTRUCTURAL DE LA ODT 057 K12+766 UF1</t>
  </si>
  <si>
    <t>D-02-01-20200821-002507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</si>
</sst>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0" formatCode="&quot;$&quot;\ #,##0.00"/>
  </numFmts>
  <fonts count="57"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b/>
      <sz val="12"/>
      <color rgb="FFFF0000"/>
      <name val="Arial"/>
      <family val="2"/>
    </font>
    <font>
      <sz val="11"/>
      <name val="Arial Narrow"/>
      <family val="2"/>
    </font>
    <font>
      <sz val="11"/>
      <color rgb="FFFF0000"/>
      <name val="Calibri"/>
      <family val="2"/>
      <scheme val="minor"/>
    </font>
    <font>
      <sz val="10"/>
      <color rgb="FFFF0000"/>
      <name val="Calibri"/>
      <family val="2"/>
      <scheme val="minor"/>
    </font>
    <font>
      <b/>
      <sz val="10"/>
      <color rgb="FF000000"/>
      <name val="Arial"/>
      <family val="2"/>
    </font>
    <font>
      <b/>
      <sz val="11"/>
      <color theme="4"/>
      <name val="Calibri"/>
      <family val="2"/>
      <scheme val="minor"/>
    </font>
    <font>
      <sz val="11"/>
      <color theme="4"/>
      <name val="Calibri"/>
      <family val="2"/>
      <scheme val="minor"/>
    </font>
    <font>
      <i/>
      <sz val="11"/>
      <name val="Calibri"/>
      <family val="2"/>
      <scheme val="minor"/>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67">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indexed="64"/>
      </right>
      <top style="medium">
        <color indexed="64"/>
      </top>
      <bottom/>
      <diagonal/>
    </border>
    <border>
      <left/>
      <right style="thin">
        <color auto="1"/>
      </right>
      <top style="medium">
        <color indexed="64"/>
      </top>
      <bottom style="thin">
        <color auto="1"/>
      </bottom>
      <diagonal/>
    </border>
    <border>
      <left/>
      <right style="thin">
        <color indexed="64"/>
      </right>
      <top/>
      <bottom style="medium">
        <color indexed="64"/>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5"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86">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8"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8" fillId="16" borderId="0" xfId="0" applyNumberFormat="1" applyFont="1" applyFill="1" applyAlignment="1">
      <alignment horizontal="right" wrapText="1"/>
    </xf>
    <xf numFmtId="49" fontId="7" fillId="0" borderId="0" xfId="5" applyNumberFormat="1" applyFont="1" applyAlignment="1">
      <alignment horizontal="center"/>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0" fontId="0" fillId="0" borderId="0" xfId="0"/>
    <xf numFmtId="0" fontId="2" fillId="0" borderId="0" xfId="12"/>
    <xf numFmtId="17" fontId="23"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7"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2"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2" fillId="0" borderId="1" xfId="15" applyFont="1" applyBorder="1" applyAlignment="1">
      <alignment horizontal="center" vertical="center" wrapText="1"/>
    </xf>
    <xf numFmtId="0" fontId="44" fillId="0" borderId="1" xfId="15" applyFont="1" applyBorder="1" applyAlignment="1">
      <alignment horizontal="center" vertical="center"/>
    </xf>
    <xf numFmtId="0" fontId="44" fillId="0" borderId="27" xfId="15" applyFont="1" applyBorder="1" applyAlignment="1">
      <alignment horizontal="center" vertical="center"/>
    </xf>
    <xf numFmtId="17" fontId="42" fillId="0" borderId="1" xfId="15" applyNumberFormat="1" applyFont="1" applyBorder="1" applyAlignment="1">
      <alignment horizontal="center"/>
    </xf>
    <xf numFmtId="0" fontId="44" fillId="0" borderId="1" xfId="15" applyFont="1" applyBorder="1" applyAlignment="1">
      <alignment horizontal="center"/>
    </xf>
    <xf numFmtId="0" fontId="44" fillId="0" borderId="27" xfId="15" applyFont="1" applyBorder="1" applyAlignment="1">
      <alignment horizontal="center"/>
    </xf>
    <xf numFmtId="0" fontId="45" fillId="0" borderId="22" xfId="15" applyFont="1" applyBorder="1"/>
    <xf numFmtId="0" fontId="45" fillId="0" borderId="0" xfId="15" applyFont="1" applyAlignment="1">
      <alignment vertical="center"/>
    </xf>
    <xf numFmtId="9" fontId="46"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6" fillId="0" borderId="1" xfId="16" applyFont="1" applyBorder="1" applyAlignment="1">
      <alignment horizontal="center" vertical="center" wrapText="1"/>
    </xf>
    <xf numFmtId="9" fontId="46" fillId="0" borderId="1" xfId="16" applyFont="1" applyBorder="1" applyAlignment="1">
      <alignment horizontal="center"/>
    </xf>
    <xf numFmtId="1" fontId="12" fillId="17" borderId="12" xfId="0" applyNumberFormat="1" applyFont="1" applyFill="1" applyBorder="1" applyAlignment="1">
      <alignment vertical="center"/>
    </xf>
    <xf numFmtId="9" fontId="46" fillId="0" borderId="28" xfId="16" applyFont="1" applyBorder="1" applyAlignment="1">
      <alignment horizontal="center"/>
    </xf>
    <xf numFmtId="14" fontId="34" fillId="18" borderId="11" xfId="7" applyNumberFormat="1" applyFont="1" applyFill="1" applyBorder="1" applyAlignment="1">
      <alignment horizontal="center" vertical="center"/>
    </xf>
    <xf numFmtId="0" fontId="5" fillId="0" borderId="24" xfId="0" applyFont="1" applyBorder="1"/>
    <xf numFmtId="0" fontId="42" fillId="0" borderId="0" xfId="15" applyFont="1" applyAlignment="1">
      <alignment horizontal="center" vertical="center"/>
    </xf>
    <xf numFmtId="0" fontId="44" fillId="0" borderId="0" xfId="15" applyFont="1" applyAlignment="1">
      <alignment horizontal="center" vertical="center"/>
    </xf>
    <xf numFmtId="0" fontId="44" fillId="0" borderId="0" xfId="15" applyFont="1" applyAlignment="1">
      <alignment horizontal="center"/>
    </xf>
    <xf numFmtId="0" fontId="45" fillId="0" borderId="0" xfId="15" applyFont="1" applyAlignment="1">
      <alignment horizontal="center" vertical="center"/>
    </xf>
    <xf numFmtId="17" fontId="23" fillId="0" borderId="7" xfId="12" applyNumberFormat="1" applyFont="1" applyBorder="1" applyAlignment="1">
      <alignment horizontal="center" vertical="center"/>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12" fillId="0" borderId="29" xfId="0" applyFont="1" applyBorder="1" applyAlignment="1">
      <alignment horizontal="center" vertical="center"/>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14" fontId="32" fillId="18" borderId="1" xfId="12" applyNumberFormat="1" applyFont="1" applyFill="1" applyBorder="1" applyAlignment="1">
      <alignment horizontal="center" vertical="center"/>
    </xf>
    <xf numFmtId="0" fontId="13" fillId="12" borderId="13" xfId="0" applyFont="1" applyFill="1" applyBorder="1" applyAlignment="1">
      <alignment horizontal="center" vertical="center" textRotation="90" wrapText="1"/>
    </xf>
    <xf numFmtId="0" fontId="7" fillId="0" borderId="1" xfId="0" applyFont="1" applyFill="1" applyBorder="1" applyAlignment="1">
      <alignment horizontal="center" vertical="center" wrapText="1"/>
    </xf>
    <xf numFmtId="17" fontId="23" fillId="0" borderId="1" xfId="12" applyNumberFormat="1" applyFont="1" applyBorder="1" applyAlignment="1">
      <alignment horizontal="center" vertical="center"/>
    </xf>
    <xf numFmtId="0" fontId="23" fillId="0" borderId="1" xfId="12" applyFont="1" applyBorder="1" applyAlignment="1">
      <alignment horizontal="center" vertical="center"/>
    </xf>
    <xf numFmtId="0" fontId="2" fillId="6" borderId="0" xfId="12" applyFill="1"/>
    <xf numFmtId="0" fontId="13" fillId="12" borderId="13" xfId="0" applyFont="1" applyFill="1" applyBorder="1" applyAlignment="1">
      <alignment horizontal="center" vertical="center" textRotation="90" wrapText="1"/>
    </xf>
    <xf numFmtId="0" fontId="8" fillId="0" borderId="4" xfId="0"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xf>
    <xf numFmtId="0" fontId="8" fillId="0" borderId="3" xfId="0" applyFont="1" applyBorder="1" applyAlignment="1">
      <alignment horizontal="center" vertical="center" wrapText="1"/>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9"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169" fontId="7" fillId="0" borderId="1" xfId="2" applyNumberFormat="1" applyFont="1" applyBorder="1" applyAlignment="1">
      <alignment horizontal="center" vertical="center" wrapText="1"/>
    </xf>
    <xf numFmtId="169" fontId="2" fillId="0" borderId="2" xfId="0" applyNumberFormat="1" applyFont="1" applyBorder="1" applyAlignment="1">
      <alignment horizontal="right" wrapText="1"/>
    </xf>
    <xf numFmtId="0" fontId="2" fillId="0" borderId="1" xfId="0" applyFont="1" applyBorder="1" applyAlignment="1">
      <alignment horizontal="center" vertical="center" wrapText="1"/>
    </xf>
    <xf numFmtId="0" fontId="2" fillId="0" borderId="1" xfId="0" applyFont="1" applyBorder="1" applyAlignment="1">
      <alignment horizontal="right" wrapText="1"/>
    </xf>
    <xf numFmtId="164" fontId="7" fillId="0" borderId="4" xfId="11" applyFont="1" applyBorder="1" applyAlignment="1">
      <alignment horizontal="right"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0" fontId="5" fillId="0" borderId="1" xfId="0" applyFont="1" applyBorder="1" applyAlignment="1">
      <alignment horizontal="right" wrapText="1"/>
    </xf>
    <xf numFmtId="169" fontId="5" fillId="0" borderId="1" xfId="0"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9" fontId="2" fillId="0" borderId="1" xfId="0" applyNumberFormat="1" applyFont="1" applyBorder="1" applyAlignment="1">
      <alignment horizontal="center" vertical="center" wrapText="1"/>
    </xf>
    <xf numFmtId="38" fontId="8" fillId="0" borderId="1" xfId="2" applyNumberFormat="1" applyFont="1" applyBorder="1" applyAlignment="1">
      <alignment horizontal="right" vertical="center"/>
    </xf>
    <xf numFmtId="171"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9" fontId="2" fillId="0" borderId="3" xfId="0" applyNumberFormat="1" applyFont="1" applyBorder="1" applyAlignment="1">
      <alignment horizontal="right" vertical="center" wrapText="1"/>
    </xf>
    <xf numFmtId="0" fontId="2" fillId="0" borderId="3" xfId="0" applyFont="1" applyBorder="1" applyAlignment="1">
      <alignment horizontal="right" vertical="center" wrapText="1"/>
    </xf>
    <xf numFmtId="169" fontId="7" fillId="0" borderId="3" xfId="5" applyNumberFormat="1" applyFont="1" applyBorder="1" applyAlignment="1">
      <alignment horizontal="right" vertical="center" wrapText="1"/>
    </xf>
    <xf numFmtId="38" fontId="7" fillId="0" borderId="11" xfId="2" applyNumberFormat="1" applyFont="1" applyBorder="1" applyAlignment="1">
      <alignment horizontal="center" vertical="center" wrapText="1"/>
    </xf>
    <xf numFmtId="169" fontId="5" fillId="0" borderId="11" xfId="0" applyNumberFormat="1" applyFont="1" applyBorder="1" applyAlignment="1">
      <alignment horizontal="right" wrapText="1"/>
    </xf>
    <xf numFmtId="171" fontId="18" fillId="16" borderId="11" xfId="0" applyNumberFormat="1" applyFont="1" applyFill="1" applyBorder="1" applyAlignment="1">
      <alignment horizontal="right" wrapText="1"/>
    </xf>
    <xf numFmtId="49" fontId="7" fillId="0" borderId="11" xfId="5" applyNumberFormat="1" applyFont="1" applyBorder="1" applyAlignment="1">
      <alignment horizontal="right"/>
    </xf>
    <xf numFmtId="0" fontId="52" fillId="0" borderId="0" xfId="0" applyFont="1" applyAlignment="1">
      <alignment wrapText="1"/>
    </xf>
    <xf numFmtId="38" fontId="9" fillId="0" borderId="1" xfId="2" applyNumberFormat="1" applyFont="1" applyBorder="1" applyAlignment="1">
      <alignment horizontal="center" vertical="center" wrapText="1"/>
    </xf>
    <xf numFmtId="169" fontId="51" fillId="0" borderId="1" xfId="0" applyNumberFormat="1" applyFont="1" applyBorder="1" applyAlignment="1">
      <alignment horizontal="right" vertical="center" wrapText="1"/>
    </xf>
    <xf numFmtId="169" fontId="51" fillId="0" borderId="1" xfId="0" applyNumberFormat="1" applyFont="1" applyBorder="1" applyAlignment="1">
      <alignment horizontal="center" vertical="center" wrapText="1"/>
    </xf>
    <xf numFmtId="169" fontId="9" fillId="0" borderId="1" xfId="0" applyNumberFormat="1" applyFont="1" applyBorder="1" applyAlignment="1">
      <alignment horizontal="right" wrapText="1"/>
    </xf>
    <xf numFmtId="171" fontId="9" fillId="16" borderId="1" xfId="0" applyNumberFormat="1" applyFont="1" applyFill="1" applyBorder="1" applyAlignment="1">
      <alignment horizontal="right" wrapText="1"/>
    </xf>
    <xf numFmtId="49" fontId="9" fillId="0" borderId="1" xfId="5" applyNumberFormat="1" applyFont="1" applyBorder="1" applyAlignment="1">
      <alignment horizontal="right"/>
    </xf>
    <xf numFmtId="169" fontId="2" fillId="0" borderId="1" xfId="0" applyNumberFormat="1" applyFont="1" applyBorder="1" applyAlignment="1">
      <alignment wrapText="1"/>
    </xf>
    <xf numFmtId="169" fontId="5" fillId="0" borderId="0" xfId="0" applyNumberFormat="1" applyFont="1" applyAlignment="1">
      <alignment horizontal="right" wrapText="1"/>
    </xf>
    <xf numFmtId="0" fontId="2" fillId="0" borderId="3" xfId="0" applyFont="1" applyBorder="1" applyAlignment="1">
      <alignment horizontal="center" vertical="center" wrapText="1"/>
    </xf>
    <xf numFmtId="0" fontId="20" fillId="0" borderId="0" xfId="0" applyFont="1" applyAlignment="1">
      <alignment wrapText="1"/>
    </xf>
    <xf numFmtId="169" fontId="3" fillId="0" borderId="1" xfId="0" applyNumberFormat="1" applyFont="1" applyBorder="1" applyAlignment="1">
      <alignmen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70"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8" fillId="0" borderId="0" xfId="2" applyFont="1" applyAlignment="1">
      <alignment horizontal="left" vertical="center"/>
    </xf>
    <xf numFmtId="38" fontId="17" fillId="0" borderId="1" xfId="2" applyNumberFormat="1" applyFont="1" applyBorder="1" applyAlignment="1">
      <alignment horizontal="center" wrapText="1"/>
    </xf>
    <xf numFmtId="176" fontId="17" fillId="0" borderId="3" xfId="5" applyNumberFormat="1" applyFont="1" applyBorder="1" applyAlignment="1">
      <alignment wrapText="1"/>
    </xf>
    <xf numFmtId="171" fontId="53"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38" fontId="7" fillId="6" borderId="1" xfId="0" applyNumberFormat="1" applyFont="1" applyFill="1" applyBorder="1" applyAlignment="1">
      <alignment horizontal="center" vertical="center" wrapText="1"/>
    </xf>
    <xf numFmtId="0" fontId="19" fillId="0" borderId="0" xfId="0" applyFont="1" applyAlignment="1">
      <alignment horizontal="left" vertical="top"/>
    </xf>
    <xf numFmtId="0" fontId="8" fillId="0" borderId="4" xfId="0" applyFont="1" applyBorder="1" applyAlignment="1">
      <alignment horizontal="center" vertical="center" wrapText="1"/>
    </xf>
    <xf numFmtId="0" fontId="8" fillId="0" borderId="3" xfId="0"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38" fontId="7" fillId="6" borderId="1" xfId="0" applyNumberFormat="1" applyFont="1" applyFill="1" applyBorder="1" applyAlignment="1">
      <alignment horizontal="left" vertical="center" wrapText="1"/>
    </xf>
    <xf numFmtId="0" fontId="8" fillId="0" borderId="1" xfId="0" applyFont="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7" fillId="0" borderId="2"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0" fontId="7" fillId="0" borderId="1" xfId="0" applyFont="1" applyBorder="1" applyAlignment="1">
      <alignment horizontal="left" vertical="center" wrapText="1"/>
    </xf>
    <xf numFmtId="0" fontId="7" fillId="0" borderId="27" xfId="0" applyFont="1" applyBorder="1" applyAlignment="1">
      <alignment horizontal="left" vertical="center" wrapText="1"/>
    </xf>
    <xf numFmtId="0" fontId="7" fillId="0" borderId="3" xfId="2" applyFont="1" applyBorder="1" applyAlignment="1">
      <alignment horizontal="center" vertical="center"/>
    </xf>
    <xf numFmtId="10" fontId="7" fillId="0" borderId="1" xfId="1"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1" xfId="0" applyFont="1" applyBorder="1" applyAlignment="1">
      <alignment horizontal="center" vertical="center" wrapText="1"/>
    </xf>
    <xf numFmtId="0" fontId="48" fillId="0" borderId="1" xfId="0" applyFont="1" applyBorder="1" applyAlignment="1">
      <alignment horizontal="center"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50" fillId="0" borderId="2" xfId="2" applyFont="1" applyBorder="1" applyAlignment="1">
      <alignment horizontal="left" vertical="center" wrapText="1"/>
    </xf>
    <xf numFmtId="0" fontId="8" fillId="0" borderId="3"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2"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7" fillId="0" borderId="1" xfId="2" applyFont="1" applyBorder="1" applyAlignment="1">
      <alignment horizontal="left" vertical="center" wrapText="1"/>
    </xf>
    <xf numFmtId="0" fontId="8" fillId="0" borderId="1" xfId="2"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8" fillId="0" borderId="1" xfId="2" applyFont="1" applyBorder="1" applyAlignment="1">
      <alignment horizontal="center" vertical="center"/>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7" fillId="0" borderId="3" xfId="0"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56" xfId="0" applyFont="1" applyBorder="1" applyAlignment="1">
      <alignment horizontal="center" vertical="center" wrapText="1"/>
    </xf>
    <xf numFmtId="0" fontId="7" fillId="0" borderId="12" xfId="0" applyFont="1" applyBorder="1" applyAlignment="1">
      <alignment horizontal="center" vertical="center" wrapText="1"/>
    </xf>
    <xf numFmtId="38" fontId="7" fillId="0" borderId="1" xfId="0" applyNumberFormat="1" applyFont="1" applyFill="1" applyBorder="1" applyAlignment="1">
      <alignment horizontal="center" vertical="center" wrapText="1"/>
    </xf>
    <xf numFmtId="38" fontId="7" fillId="0" borderId="18" xfId="0" applyNumberFormat="1" applyFont="1" applyFill="1" applyBorder="1" applyAlignment="1">
      <alignment horizontal="center" vertical="center" wrapText="1"/>
    </xf>
    <xf numFmtId="38" fontId="7" fillId="0" borderId="18" xfId="0" applyNumberFormat="1" applyFont="1" applyFill="1" applyBorder="1" applyAlignment="1">
      <alignment vertical="center" wrapText="1"/>
    </xf>
    <xf numFmtId="38" fontId="7" fillId="0" borderId="28" xfId="0" applyNumberFormat="1" applyFont="1" applyFill="1" applyBorder="1" applyAlignment="1">
      <alignment horizontal="center" vertical="center" wrapText="1"/>
    </xf>
    <xf numFmtId="38" fontId="7" fillId="0" borderId="28" xfId="0" applyNumberFormat="1" applyFont="1" applyFill="1" applyBorder="1" applyAlignment="1">
      <alignment vertical="center" wrapText="1"/>
    </xf>
    <xf numFmtId="38" fontId="7" fillId="0" borderId="1" xfId="0" applyNumberFormat="1" applyFont="1" applyFill="1" applyBorder="1" applyAlignment="1">
      <alignment vertical="center" wrapText="1"/>
    </xf>
    <xf numFmtId="9" fontId="7" fillId="0" borderId="1" xfId="0" applyNumberFormat="1" applyFont="1" applyFill="1" applyBorder="1" applyAlignment="1">
      <alignment horizontal="center" vertical="center" wrapText="1"/>
    </xf>
    <xf numFmtId="14" fontId="7" fillId="0" borderId="27" xfId="0" applyNumberFormat="1" applyFont="1" applyFill="1" applyBorder="1" applyAlignment="1">
      <alignment horizontal="center" vertical="center" wrapText="1"/>
    </xf>
    <xf numFmtId="0" fontId="7" fillId="0" borderId="1" xfId="0" applyFont="1" applyFill="1" applyBorder="1" applyAlignment="1">
      <alignment horizontal="center" vertical="center" wrapText="1"/>
    </xf>
    <xf numFmtId="9" fontId="7" fillId="0" borderId="18" xfId="0" applyNumberFormat="1" applyFont="1" applyFill="1" applyBorder="1" applyAlignment="1">
      <alignment horizontal="center" vertical="center" wrapText="1"/>
    </xf>
    <xf numFmtId="14" fontId="7" fillId="0" borderId="19" xfId="0" applyNumberFormat="1" applyFont="1" applyFill="1" applyBorder="1" applyAlignment="1">
      <alignment horizontal="center" vertical="center" wrapText="1"/>
    </xf>
    <xf numFmtId="0" fontId="7" fillId="0" borderId="28" xfId="0" applyFont="1" applyFill="1" applyBorder="1" applyAlignment="1">
      <alignment horizontal="center" vertical="center" wrapText="1"/>
    </xf>
    <xf numFmtId="38" fontId="7" fillId="0" borderId="28" xfId="0" applyNumberFormat="1" applyFont="1" applyFill="1" applyBorder="1" applyAlignment="1">
      <alignment horizontal="left" vertical="center" wrapText="1"/>
    </xf>
    <xf numFmtId="9" fontId="7" fillId="0" borderId="28" xfId="0" applyNumberFormat="1" applyFont="1" applyFill="1" applyBorder="1" applyAlignment="1">
      <alignment horizontal="center" vertical="center" wrapText="1"/>
    </xf>
    <xf numFmtId="14" fontId="7" fillId="0" borderId="29" xfId="0" applyNumberFormat="1"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0" fontId="7" fillId="0" borderId="18" xfId="0" applyFont="1" applyFill="1" applyBorder="1" applyAlignment="1">
      <alignment horizontal="center" vertical="center" wrapText="1"/>
    </xf>
    <xf numFmtId="9" fontId="7" fillId="0" borderId="11" xfId="0" applyNumberFormat="1" applyFont="1" applyFill="1" applyBorder="1" applyAlignment="1">
      <alignment horizontal="center" vertical="center" wrapText="1"/>
    </xf>
    <xf numFmtId="14" fontId="7" fillId="0" borderId="40" xfId="0" applyNumberFormat="1" applyFont="1" applyFill="1" applyBorder="1" applyAlignment="1">
      <alignment horizontal="center" vertical="center" wrapText="1"/>
    </xf>
    <xf numFmtId="38" fontId="7" fillId="0" borderId="11" xfId="0" applyNumberFormat="1" applyFont="1" applyFill="1" applyBorder="1" applyAlignment="1">
      <alignment horizontal="left" vertical="center" wrapText="1"/>
    </xf>
    <xf numFmtId="49" fontId="7" fillId="0" borderId="1" xfId="0" applyNumberFormat="1" applyFont="1" applyFill="1" applyBorder="1" applyAlignment="1">
      <alignment horizontal="left" vertical="center" wrapText="1"/>
    </xf>
    <xf numFmtId="0" fontId="7" fillId="0" borderId="11" xfId="0" applyFont="1" applyFill="1" applyBorder="1" applyAlignment="1">
      <alignment horizontal="center" vertical="center" wrapText="1"/>
    </xf>
    <xf numFmtId="38" fontId="7" fillId="0" borderId="18" xfId="0" applyNumberFormat="1" applyFont="1" applyFill="1" applyBorder="1" applyAlignment="1">
      <alignment horizontal="left" vertical="center" wrapText="1"/>
    </xf>
    <xf numFmtId="9" fontId="7" fillId="0" borderId="19" xfId="0" applyNumberFormat="1" applyFont="1" applyFill="1" applyBorder="1" applyAlignment="1">
      <alignment horizontal="center" vertical="center" wrapText="1"/>
    </xf>
    <xf numFmtId="9" fontId="7" fillId="0" borderId="27"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1" xfId="0" applyNumberFormat="1"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9" fontId="7" fillId="0" borderId="12" xfId="0" applyNumberFormat="1" applyFont="1" applyFill="1" applyBorder="1" applyAlignment="1">
      <alignment horizontal="center" vertical="center" wrapText="1"/>
    </xf>
    <xf numFmtId="0" fontId="7" fillId="0" borderId="11" xfId="0" applyFont="1" applyBorder="1" applyAlignment="1">
      <alignment horizontal="center" vertical="center"/>
    </xf>
    <xf numFmtId="0" fontId="7" fillId="0" borderId="56" xfId="0" applyFont="1" applyBorder="1" applyAlignment="1">
      <alignment horizontal="center" vertical="center"/>
    </xf>
    <xf numFmtId="0" fontId="7" fillId="0" borderId="12" xfId="0" applyFont="1" applyBorder="1" applyAlignment="1">
      <alignment horizontal="center" vertical="center"/>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49" fontId="7" fillId="6" borderId="1"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38" fontId="8" fillId="3" borderId="6" xfId="0" applyNumberFormat="1" applyFont="1" applyFill="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38" fontId="7" fillId="0" borderId="11" xfId="0" applyNumberFormat="1" applyFont="1" applyFill="1" applyBorder="1" applyAlignment="1">
      <alignment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0" xfId="0" applyFont="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38" fontId="7" fillId="0" borderId="1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6" fillId="0" borderId="1" xfId="0" applyFont="1" applyBorder="1" applyAlignment="1">
      <alignment horizontal="center" vertical="center" wrapText="1"/>
    </xf>
    <xf numFmtId="0" fontId="39" fillId="0" borderId="1" xfId="0"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0" fontId="7" fillId="0" borderId="0" xfId="0" applyFont="1" applyBorder="1" applyAlignment="1">
      <alignment horizontal="center" vertical="center" wrapText="1"/>
    </xf>
    <xf numFmtId="0" fontId="38" fillId="0" borderId="5" xfId="0" applyFont="1" applyBorder="1" applyAlignment="1">
      <alignment horizontal="center" vertical="center" wrapText="1"/>
    </xf>
    <xf numFmtId="0" fontId="38" fillId="0" borderId="6" xfId="0" applyFont="1" applyBorder="1" applyAlignment="1">
      <alignment horizontal="center" vertical="center" wrapText="1"/>
    </xf>
    <xf numFmtId="0" fontId="38" fillId="0" borderId="7" xfId="0" applyFont="1" applyBorder="1" applyAlignment="1">
      <alignment horizontal="center" vertical="center" wrapText="1"/>
    </xf>
    <xf numFmtId="0" fontId="38" fillId="0" borderId="13" xfId="0" applyFont="1" applyBorder="1" applyAlignment="1">
      <alignment horizontal="center" vertical="center" wrapText="1"/>
    </xf>
    <xf numFmtId="0" fontId="38" fillId="0" borderId="0" xfId="0" applyFont="1" applyAlignment="1">
      <alignment horizontal="center" vertical="center" wrapText="1"/>
    </xf>
    <xf numFmtId="0" fontId="38" fillId="0" borderId="14" xfId="0" applyFont="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9" fillId="0" borderId="2"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8" fillId="3" borderId="1" xfId="0" applyFont="1" applyFill="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38" fillId="0" borderId="8" xfId="0" applyFont="1" applyBorder="1" applyAlignment="1">
      <alignment horizontal="center" vertical="center" wrapText="1"/>
    </xf>
    <xf numFmtId="0" fontId="38" fillId="0" borderId="9" xfId="0" applyFont="1" applyBorder="1" applyAlignment="1">
      <alignment horizontal="center" vertical="center" wrapText="1"/>
    </xf>
    <xf numFmtId="0" fontId="38"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14" fontId="7" fillId="0" borderId="1" xfId="0" applyNumberFormat="1" applyFont="1" applyBorder="1" applyAlignment="1">
      <alignment horizontal="center" vertical="center" wrapText="1"/>
    </xf>
    <xf numFmtId="0" fontId="4" fillId="0" borderId="0" xfId="0" applyFont="1" applyAlignment="1">
      <alignment horizont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9" fontId="7" fillId="0" borderId="1" xfId="1" applyNumberFormat="1" applyFont="1" applyBorder="1" applyAlignment="1">
      <alignment horizontal="center" vertical="center" wrapText="1"/>
    </xf>
    <xf numFmtId="49" fontId="7" fillId="6" borderId="2" xfId="0" applyNumberFormat="1" applyFont="1" applyFill="1" applyBorder="1" applyAlignment="1">
      <alignment vertical="center" wrapText="1"/>
    </xf>
    <xf numFmtId="49" fontId="9" fillId="6" borderId="3" xfId="0" applyNumberFormat="1" applyFont="1" applyFill="1" applyBorder="1" applyAlignment="1">
      <alignment vertical="center" wrapText="1"/>
    </xf>
    <xf numFmtId="49" fontId="9" fillId="6" borderId="4" xfId="0" applyNumberFormat="1" applyFont="1" applyFill="1" applyBorder="1" applyAlignment="1">
      <alignmen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7" fillId="6" borderId="2" xfId="0" applyNumberFormat="1" applyFont="1" applyFill="1" applyBorder="1" applyAlignment="1">
      <alignment horizontal="left" vertical="center" wrapText="1"/>
    </xf>
    <xf numFmtId="49" fontId="9" fillId="6" borderId="3" xfId="0" applyNumberFormat="1" applyFont="1" applyFill="1" applyBorder="1" applyAlignment="1">
      <alignment horizontal="left" vertical="center" wrapText="1"/>
    </xf>
    <xf numFmtId="49" fontId="9" fillId="6" borderId="4" xfId="0" applyNumberFormat="1" applyFont="1" applyFill="1" applyBorder="1" applyAlignment="1">
      <alignment horizontal="left"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6" borderId="33" xfId="0" applyFont="1" applyFill="1" applyBorder="1" applyAlignment="1">
      <alignment horizontal="center" vertical="center" wrapText="1"/>
    </xf>
    <xf numFmtId="0" fontId="5" fillId="6" borderId="24" xfId="0" applyFont="1" applyFill="1" applyBorder="1" applyAlignment="1">
      <alignment horizontal="center" vertical="center" wrapText="1"/>
    </xf>
    <xf numFmtId="0" fontId="5" fillId="6" borderId="66" xfId="0" applyFont="1" applyFill="1" applyBorder="1" applyAlignment="1">
      <alignment horizontal="center" vertical="center" wrapText="1"/>
    </xf>
    <xf numFmtId="0" fontId="5" fillId="6" borderId="62" xfId="0" applyFont="1" applyFill="1" applyBorder="1" applyAlignment="1">
      <alignment horizontal="center" vertical="center" wrapText="1"/>
    </xf>
    <xf numFmtId="0" fontId="5" fillId="6" borderId="59" xfId="0" applyFont="1" applyFill="1" applyBorder="1" applyAlignment="1">
      <alignment horizontal="center" vertical="center"/>
    </xf>
    <xf numFmtId="0" fontId="5" fillId="6" borderId="65" xfId="0" applyFont="1" applyFill="1" applyBorder="1" applyAlignment="1">
      <alignment horizontal="center" vertical="center"/>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6" fillId="6" borderId="2" xfId="0" applyFont="1" applyFill="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5" fillId="6" borderId="1" xfId="0" applyFont="1" applyFill="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9" fontId="8" fillId="0" borderId="1" xfId="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15" fontId="7" fillId="0" borderId="1" xfId="0" applyNumberFormat="1" applyFont="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0" fontId="48" fillId="0" borderId="2" xfId="0" applyFont="1" applyBorder="1" applyAlignment="1">
      <alignment horizontal="left" vertical="center" wrapText="1"/>
    </xf>
    <xf numFmtId="0" fontId="48" fillId="0" borderId="3" xfId="0" applyFont="1" applyBorder="1" applyAlignment="1">
      <alignment horizontal="left" vertical="center" wrapText="1"/>
    </xf>
    <xf numFmtId="0" fontId="48" fillId="0" borderId="4" xfId="0" applyFont="1" applyBorder="1" applyAlignment="1">
      <alignment horizontal="left"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13" fillId="12" borderId="11" xfId="0" applyFont="1" applyFill="1" applyBorder="1" applyAlignment="1">
      <alignment horizontal="center" vertical="center" textRotation="90" wrapText="1"/>
    </xf>
    <xf numFmtId="0" fontId="13" fillId="12" borderId="56" xfId="0" applyFont="1" applyFill="1" applyBorder="1" applyAlignment="1">
      <alignment horizontal="center" vertical="center" textRotation="90" wrapText="1"/>
    </xf>
    <xf numFmtId="0" fontId="7" fillId="0" borderId="1" xfId="0" applyFont="1" applyFill="1" applyBorder="1" applyAlignment="1">
      <alignment horizontal="left" vertical="center" wrapText="1"/>
    </xf>
    <xf numFmtId="0" fontId="49" fillId="0" borderId="5" xfId="0" applyFont="1" applyBorder="1" applyAlignment="1">
      <alignment horizontal="center" vertical="center" wrapText="1"/>
    </xf>
    <xf numFmtId="0" fontId="49" fillId="0" borderId="6" xfId="0" applyFont="1" applyBorder="1" applyAlignment="1">
      <alignment horizontal="center" vertical="center" wrapText="1"/>
    </xf>
    <xf numFmtId="0" fontId="49" fillId="0" borderId="7" xfId="0" applyFont="1" applyBorder="1" applyAlignment="1">
      <alignment horizontal="center" vertical="center" wrapText="1"/>
    </xf>
    <xf numFmtId="0" fontId="49" fillId="0" borderId="8" xfId="0" applyFont="1" applyBorder="1" applyAlignment="1">
      <alignment horizontal="center" vertical="center" wrapText="1"/>
    </xf>
    <xf numFmtId="0" fontId="49" fillId="0" borderId="9" xfId="0" applyFont="1" applyBorder="1" applyAlignment="1">
      <alignment horizontal="center" vertical="center" wrapText="1"/>
    </xf>
    <xf numFmtId="0" fontId="49" fillId="0" borderId="10" xfId="0"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8" fillId="0" borderId="1" xfId="0" applyFont="1" applyBorder="1" applyAlignment="1">
      <alignment horizontal="left" vertical="center" wrapText="1"/>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9" fontId="6" fillId="0" borderId="1" xfId="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10" fontId="8" fillId="0" borderId="3" xfId="1"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0" borderId="1" xfId="0" applyFont="1" applyBorder="1" applyAlignment="1">
      <alignment horizontal="center" vertical="center"/>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9" fontId="8" fillId="0" borderId="1" xfId="0" applyNumberFormat="1" applyFont="1" applyBorder="1" applyAlignment="1">
      <alignment horizontal="center" vertical="center" wrapText="1"/>
    </xf>
    <xf numFmtId="2" fontId="8" fillId="4" borderId="1" xfId="0" applyNumberFormat="1" applyFont="1" applyFill="1" applyBorder="1" applyAlignment="1">
      <alignment horizontal="center" vertical="center" wrapText="1"/>
    </xf>
    <xf numFmtId="38" fontId="5" fillId="6" borderId="1" xfId="0" applyNumberFormat="1" applyFont="1" applyFill="1" applyBorder="1" applyAlignment="1">
      <alignment horizontal="justify" vertical="center" wrapText="1"/>
    </xf>
    <xf numFmtId="168" fontId="7" fillId="6" borderId="1" xfId="3" applyNumberFormat="1" applyFont="1" applyFill="1" applyBorder="1" applyAlignment="1">
      <alignment horizontal="center" vertical="center"/>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7" fillId="6" borderId="1" xfId="0" applyFont="1" applyFill="1" applyBorder="1" applyAlignment="1">
      <alignment horizontal="left"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38" fontId="5" fillId="6" borderId="1" xfId="0" applyNumberFormat="1"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19" fillId="0" borderId="51" xfId="0" applyFont="1" applyBorder="1" applyAlignment="1">
      <alignment horizontal="left" vertical="center" wrapText="1"/>
    </xf>
    <xf numFmtId="0" fontId="19" fillId="0" borderId="20" xfId="0" applyFont="1" applyBorder="1" applyAlignment="1">
      <alignment horizontal="left" vertical="center" wrapText="1"/>
    </xf>
    <xf numFmtId="0" fontId="19" fillId="0" borderId="50" xfId="0" applyFont="1" applyBorder="1" applyAlignment="1">
      <alignment horizontal="left" vertical="center" wrapText="1"/>
    </xf>
    <xf numFmtId="0" fontId="19" fillId="0" borderId="2" xfId="0" applyFont="1" applyBorder="1" applyAlignment="1">
      <alignment horizontal="center" vertical="center"/>
    </xf>
    <xf numFmtId="0" fontId="19" fillId="0" borderId="26" xfId="0" applyFont="1" applyBorder="1" applyAlignment="1">
      <alignment horizontal="center" vertical="center"/>
    </xf>
    <xf numFmtId="0" fontId="19" fillId="0" borderId="30" xfId="0" applyFont="1" applyBorder="1" applyAlignment="1">
      <alignment horizontal="left" vertical="center" wrapText="1"/>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6" xfId="0" applyFont="1" applyBorder="1" applyAlignment="1">
      <alignment horizontal="center" vertical="center"/>
    </xf>
    <xf numFmtId="0" fontId="12" fillId="0" borderId="53" xfId="0" applyFont="1" applyBorder="1" applyAlignment="1">
      <alignment horizontal="center" vertical="center"/>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6" xfId="0" applyFont="1" applyBorder="1" applyAlignment="1">
      <alignment horizontal="center" vertical="center" wrapText="1"/>
    </xf>
    <xf numFmtId="0" fontId="46" fillId="0" borderId="35" xfId="15" applyFont="1" applyBorder="1" applyAlignment="1">
      <alignment horizontal="left" vertical="center" wrapText="1"/>
    </xf>
    <xf numFmtId="0" fontId="46" fillId="0" borderId="42" xfId="15" applyFont="1" applyBorder="1" applyAlignment="1">
      <alignment horizontal="left" vertical="center" wrapText="1"/>
    </xf>
    <xf numFmtId="0" fontId="46" fillId="0" borderId="52" xfId="15" applyFont="1" applyBorder="1" applyAlignment="1">
      <alignment horizontal="left" vertical="center" wrapText="1"/>
    </xf>
    <xf numFmtId="0" fontId="46" fillId="0" borderId="49" xfId="15" applyFont="1" applyBorder="1" applyAlignment="1">
      <alignment horizontal="left" vertical="center" wrapText="1"/>
    </xf>
    <xf numFmtId="0" fontId="12" fillId="0" borderId="62" xfId="0" applyFont="1" applyBorder="1" applyAlignment="1">
      <alignment horizontal="center" vertical="center"/>
    </xf>
    <xf numFmtId="0" fontId="12" fillId="0" borderId="60"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5" fillId="0" borderId="24" xfId="15" applyFont="1" applyBorder="1" applyAlignment="1">
      <alignment horizontal="center" vertical="center"/>
    </xf>
    <xf numFmtId="0" fontId="45" fillId="0" borderId="25"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12" fillId="0" borderId="34" xfId="0" applyFont="1" applyBorder="1" applyAlignment="1">
      <alignment horizontal="center" vertical="center"/>
    </xf>
    <xf numFmtId="0" fontId="12" fillId="0" borderId="18" xfId="0"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28" xfId="0" applyNumberFormat="1" applyFont="1" applyBorder="1" applyAlignment="1">
      <alignment horizontal="center" vertical="center"/>
    </xf>
    <xf numFmtId="1" fontId="12" fillId="0" borderId="47" xfId="0" applyNumberFormat="1" applyFont="1" applyBorder="1" applyAlignment="1">
      <alignment horizontal="center" vertical="center"/>
    </xf>
    <xf numFmtId="1" fontId="12" fillId="0" borderId="48"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xf>
    <xf numFmtId="0" fontId="19" fillId="0" borderId="54" xfId="0" applyFont="1" applyBorder="1" applyAlignment="1">
      <alignment horizontal="left" vertical="center" wrapText="1"/>
    </xf>
    <xf numFmtId="0" fontId="19" fillId="0" borderId="55" xfId="0" applyFont="1" applyBorder="1" applyAlignment="1">
      <alignment horizontal="left" vertical="center" wrapText="1"/>
    </xf>
    <xf numFmtId="0" fontId="19" fillId="0" borderId="2" xfId="0" applyFont="1" applyBorder="1" applyAlignment="1">
      <alignment horizontal="left" vertical="center" wrapText="1"/>
    </xf>
    <xf numFmtId="0" fontId="19" fillId="0" borderId="26" xfId="0" applyFont="1" applyBorder="1" applyAlignment="1">
      <alignment horizontal="left" vertical="center" wrapText="1"/>
    </xf>
    <xf numFmtId="0" fontId="42" fillId="0" borderId="17" xfId="15" applyFont="1" applyBorder="1" applyAlignment="1">
      <alignment horizontal="center" vertical="center"/>
    </xf>
    <xf numFmtId="0" fontId="42" fillId="0" borderId="15" xfId="15" applyFont="1" applyBorder="1" applyAlignment="1">
      <alignment horizontal="center" vertical="center"/>
    </xf>
    <xf numFmtId="0" fontId="42" fillId="0" borderId="16" xfId="15" applyFont="1" applyBorder="1" applyAlignment="1">
      <alignment horizontal="center" vertical="center"/>
    </xf>
    <xf numFmtId="0" fontId="42" fillId="0" borderId="43" xfId="15" applyFont="1" applyBorder="1" applyAlignment="1">
      <alignment horizontal="center" vertical="center"/>
    </xf>
    <xf numFmtId="0" fontId="42" fillId="0" borderId="9" xfId="15" applyFont="1" applyBorder="1" applyAlignment="1">
      <alignment horizontal="center" vertical="center"/>
    </xf>
    <xf numFmtId="0" fontId="42" fillId="0" borderId="32" xfId="15" applyFont="1" applyBorder="1" applyAlignment="1">
      <alignment horizontal="center" vertical="center"/>
    </xf>
    <xf numFmtId="0" fontId="6" fillId="0" borderId="41" xfId="0" applyFont="1" applyBorder="1" applyAlignment="1">
      <alignment horizontal="center"/>
    </xf>
    <xf numFmtId="0" fontId="6" fillId="0" borderId="42"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64" xfId="0" applyFont="1" applyBorder="1" applyAlignment="1">
      <alignment horizontal="center"/>
    </xf>
    <xf numFmtId="0" fontId="6" fillId="0" borderId="64" xfId="0" applyFont="1" applyBorder="1" applyAlignment="1">
      <alignment horizontal="center"/>
    </xf>
    <xf numFmtId="0" fontId="6" fillId="0" borderId="14" xfId="0" applyFont="1" applyBorder="1" applyAlignment="1">
      <alignment horizontal="center"/>
    </xf>
    <xf numFmtId="0" fontId="12" fillId="0" borderId="13" xfId="0" applyFont="1" applyBorder="1" applyAlignment="1">
      <alignment horizontal="center"/>
    </xf>
    <xf numFmtId="0" fontId="12" fillId="0" borderId="0" xfId="0" applyFont="1" applyAlignment="1">
      <alignment horizontal="center"/>
    </xf>
    <xf numFmtId="0" fontId="12" fillId="0" borderId="14" xfId="0" applyFont="1" applyBorder="1" applyAlignment="1">
      <alignment horizontal="center"/>
    </xf>
    <xf numFmtId="0" fontId="43" fillId="0" borderId="44" xfId="15" applyFont="1" applyBorder="1" applyAlignment="1">
      <alignment horizontal="center" vertical="center"/>
    </xf>
    <xf numFmtId="0" fontId="43" fillId="0" borderId="6" xfId="15" applyFont="1" applyBorder="1" applyAlignment="1">
      <alignment horizontal="center" vertical="center"/>
    </xf>
    <xf numFmtId="0" fontId="43" fillId="0" borderId="7" xfId="15" applyFont="1" applyBorder="1" applyAlignment="1">
      <alignment horizontal="center" vertical="center"/>
    </xf>
    <xf numFmtId="0" fontId="43" fillId="0" borderId="43" xfId="15" applyFont="1" applyBorder="1" applyAlignment="1">
      <alignment horizontal="center" vertical="center"/>
    </xf>
    <xf numFmtId="0" fontId="43" fillId="0" borderId="9" xfId="15" applyFont="1" applyBorder="1" applyAlignment="1">
      <alignment horizontal="center" vertical="center"/>
    </xf>
    <xf numFmtId="0" fontId="43" fillId="0" borderId="10" xfId="15" applyFont="1" applyBorder="1" applyAlignment="1">
      <alignment horizontal="center" vertical="center"/>
    </xf>
    <xf numFmtId="0" fontId="12" fillId="0" borderId="8" xfId="0" applyFont="1" applyBorder="1" applyAlignment="1">
      <alignment horizontal="center"/>
    </xf>
    <xf numFmtId="0" fontId="12" fillId="0" borderId="9" xfId="0" applyFont="1" applyBorder="1" applyAlignment="1">
      <alignment horizontal="center"/>
    </xf>
    <xf numFmtId="0" fontId="12" fillId="0" borderId="10" xfId="0" applyFont="1" applyBorder="1" applyAlignment="1">
      <alignment horizontal="center"/>
    </xf>
    <xf numFmtId="0" fontId="12" fillId="0" borderId="47" xfId="0" applyFont="1" applyBorder="1" applyAlignment="1">
      <alignment horizontal="center" vertical="center"/>
    </xf>
    <xf numFmtId="0" fontId="12" fillId="0" borderId="12" xfId="0" applyFont="1" applyBorder="1" applyAlignment="1">
      <alignment horizontal="center" vertical="center"/>
    </xf>
    <xf numFmtId="0" fontId="44" fillId="0" borderId="44" xfId="15" applyFont="1" applyBorder="1" applyAlignment="1">
      <alignment horizontal="center" vertical="center"/>
    </xf>
    <xf numFmtId="0" fontId="44" fillId="0" borderId="7" xfId="15" applyFont="1" applyBorder="1" applyAlignment="1">
      <alignment horizontal="center" vertical="center"/>
    </xf>
    <xf numFmtId="0" fontId="44" fillId="0" borderId="43" xfId="15" applyFont="1" applyBorder="1" applyAlignment="1">
      <alignment horizontal="center" vertical="center"/>
    </xf>
    <xf numFmtId="0" fontId="44" fillId="0" borderId="10" xfId="15" applyFont="1" applyBorder="1" applyAlignment="1">
      <alignment horizontal="center" vertical="center"/>
    </xf>
    <xf numFmtId="173" fontId="44" fillId="0" borderId="11" xfId="15" applyNumberFormat="1" applyFont="1" applyBorder="1" applyAlignment="1">
      <alignment horizontal="center" vertical="center"/>
    </xf>
    <xf numFmtId="173" fontId="44" fillId="0" borderId="12" xfId="15" applyNumberFormat="1" applyFont="1" applyBorder="1" applyAlignment="1">
      <alignment horizontal="center" vertical="center"/>
    </xf>
    <xf numFmtId="0" fontId="44" fillId="0" borderId="11" xfId="15" applyFont="1" applyBorder="1" applyAlignment="1">
      <alignment horizontal="center" vertical="center"/>
    </xf>
    <xf numFmtId="0" fontId="44" fillId="0" borderId="12" xfId="15" applyFont="1" applyBorder="1" applyAlignment="1">
      <alignment horizontal="center" vertical="center"/>
    </xf>
    <xf numFmtId="0" fontId="44" fillId="0" borderId="5" xfId="15" applyFont="1" applyBorder="1" applyAlignment="1">
      <alignment horizontal="center" vertical="center"/>
    </xf>
    <xf numFmtId="0" fontId="44" fillId="0" borderId="57" xfId="15" applyFont="1" applyBorder="1" applyAlignment="1">
      <alignment horizontal="center" vertical="center"/>
    </xf>
    <xf numFmtId="0" fontId="44" fillId="0" borderId="8" xfId="15" applyFont="1" applyBorder="1" applyAlignment="1">
      <alignment horizontal="center" vertical="center"/>
    </xf>
    <xf numFmtId="0" fontId="44" fillId="0" borderId="32" xfId="15" applyFont="1" applyBorder="1" applyAlignment="1">
      <alignment horizontal="center" vertical="center"/>
    </xf>
    <xf numFmtId="1" fontId="12" fillId="0" borderId="36" xfId="0" applyNumberFormat="1" applyFont="1" applyBorder="1" applyAlignment="1">
      <alignment horizontal="center" vertical="center"/>
    </xf>
    <xf numFmtId="1" fontId="12" fillId="0" borderId="37" xfId="0" applyNumberFormat="1" applyFont="1" applyBorder="1" applyAlignment="1">
      <alignment horizontal="center" vertical="center"/>
    </xf>
    <xf numFmtId="0" fontId="44" fillId="0" borderId="61" xfId="15" applyFont="1" applyBorder="1" applyAlignment="1">
      <alignment horizontal="center" vertical="center"/>
    </xf>
    <xf numFmtId="0" fontId="44" fillId="0" borderId="3" xfId="15" applyFont="1" applyBorder="1" applyAlignment="1">
      <alignment horizontal="center" vertical="center"/>
    </xf>
    <xf numFmtId="0" fontId="44" fillId="0" borderId="6" xfId="15" applyFont="1" applyBorder="1" applyAlignment="1">
      <alignment horizontal="center" vertical="center"/>
    </xf>
    <xf numFmtId="0" fontId="12" fillId="0" borderId="44" xfId="0" applyFont="1" applyBorder="1" applyAlignment="1">
      <alignment horizontal="center" vertical="center"/>
    </xf>
    <xf numFmtId="0" fontId="12" fillId="0" borderId="7" xfId="0" applyFont="1" applyBorder="1" applyAlignment="1">
      <alignment horizontal="center" vertical="center"/>
    </xf>
    <xf numFmtId="0" fontId="12" fillId="0" borderId="43"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0" fontId="19" fillId="0" borderId="2" xfId="0" applyFont="1" applyBorder="1" applyAlignment="1">
      <alignment vertical="center" wrapText="1"/>
    </xf>
    <xf numFmtId="0" fontId="19" fillId="0" borderId="4" xfId="0" applyFont="1" applyBorder="1" applyAlignment="1">
      <alignment vertical="center" wrapText="1"/>
    </xf>
    <xf numFmtId="15" fontId="7" fillId="0" borderId="1" xfId="2" applyNumberFormat="1" applyFont="1" applyBorder="1" applyAlignment="1">
      <alignment vertical="center" wrapText="1"/>
    </xf>
    <xf numFmtId="0" fontId="5" fillId="0" borderId="1" xfId="0" applyFont="1" applyBorder="1" applyAlignment="1">
      <alignment horizontal="right"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0" fontId="2" fillId="0" borderId="1" xfId="0" applyFont="1" applyBorder="1" applyAlignment="1">
      <alignment horizontal="center" vertical="center"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38" fontId="8" fillId="3" borderId="1" xfId="2" applyNumberFormat="1" applyFont="1" applyFill="1" applyBorder="1" applyAlignment="1">
      <alignment horizontal="center" vertical="center" wrapText="1"/>
    </xf>
    <xf numFmtId="180" fontId="8" fillId="0" borderId="1" xfId="2" applyNumberFormat="1" applyFont="1" applyBorder="1" applyAlignment="1">
      <alignment horizontal="center" vertical="center"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0" fontId="0" fillId="0" borderId="1" xfId="0" applyBorder="1" applyAlignment="1">
      <alignment horizontal="center" vertical="center" wrapText="1"/>
    </xf>
    <xf numFmtId="0" fontId="0" fillId="0" borderId="1" xfId="0" applyBorder="1" applyAlignment="1">
      <alignment horizontal="right" wrapText="1"/>
    </xf>
    <xf numFmtId="169" fontId="7" fillId="0" borderId="1" xfId="5" applyNumberFormat="1" applyFont="1" applyBorder="1" applyAlignment="1">
      <alignment horizontal="right" wrapText="1"/>
    </xf>
    <xf numFmtId="169" fontId="5" fillId="0" borderId="1" xfId="0" applyNumberFormat="1" applyFont="1" applyBorder="1" applyAlignment="1">
      <alignment horizontal="right"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8" fillId="14" borderId="1"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14" fontId="0" fillId="0" borderId="1" xfId="0" applyNumberFormat="1"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0" fontId="7" fillId="0" borderId="0" xfId="2" applyFont="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0" fontId="9" fillId="0" borderId="1" xfId="2" applyFont="1" applyBorder="1" applyAlignment="1">
      <alignment horizontal="center" vertical="center" wrapText="1"/>
    </xf>
    <xf numFmtId="0" fontId="51" fillId="0" borderId="1" xfId="0" applyFont="1" applyBorder="1" applyAlignment="1">
      <alignment horizontal="center" vertical="center" wrapText="1"/>
    </xf>
    <xf numFmtId="0" fontId="9" fillId="0" borderId="1" xfId="0" applyFont="1" applyBorder="1" applyAlignment="1">
      <alignment horizontal="right" wrapText="1"/>
    </xf>
    <xf numFmtId="14" fontId="51" fillId="0" borderId="1" xfId="0" applyNumberFormat="1" applyFont="1" applyBorder="1" applyAlignment="1">
      <alignment horizontal="right" wrapText="1"/>
    </xf>
    <xf numFmtId="0" fontId="51" fillId="0" borderId="1" xfId="0" applyFont="1" applyBorder="1" applyAlignment="1">
      <alignment horizontal="right" wrapText="1"/>
    </xf>
    <xf numFmtId="169" fontId="9" fillId="0" borderId="1" xfId="5" applyNumberFormat="1" applyFont="1" applyBorder="1" applyAlignment="1">
      <alignment horizontal="right" wrapText="1"/>
    </xf>
    <xf numFmtId="169" fontId="7" fillId="0" borderId="0" xfId="5" applyNumberFormat="1" applyFont="1" applyAlignment="1">
      <alignment horizontal="center" vertical="center" wrapText="1"/>
    </xf>
    <xf numFmtId="169" fontId="2" fillId="0" borderId="1" xfId="0" applyNumberFormat="1" applyFont="1" applyBorder="1" applyAlignment="1">
      <alignment horizontal="right" wrapText="1"/>
    </xf>
    <xf numFmtId="169" fontId="0" fillId="0" borderId="1" xfId="0" applyNumberFormat="1" applyBorder="1" applyAlignment="1">
      <alignment horizontal="right" wrapText="1"/>
    </xf>
    <xf numFmtId="175" fontId="5" fillId="0" borderId="1" xfId="0" applyNumberFormat="1"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69" fontId="5" fillId="0" borderId="1" xfId="0" applyNumberFormat="1" applyFont="1" applyBorder="1" applyAlignment="1">
      <alignment horizontal="right"/>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0" fontId="19" fillId="0" borderId="1" xfId="0" applyFont="1" applyBorder="1" applyAlignment="1">
      <alignment horizontal="right" wrapText="1"/>
    </xf>
    <xf numFmtId="14" fontId="2" fillId="0" borderId="1" xfId="0" applyNumberFormat="1" applyFont="1" applyBorder="1" applyAlignment="1">
      <alignment horizontal="right" wrapText="1"/>
    </xf>
    <xf numFmtId="0" fontId="19" fillId="0" borderId="1" xfId="0" applyFont="1" applyBorder="1" applyAlignment="1">
      <alignment horizontal="center" vertical="center" wrapText="1"/>
    </xf>
    <xf numFmtId="169" fontId="5" fillId="0" borderId="1" xfId="0" applyNumberFormat="1" applyFont="1" applyBorder="1" applyAlignment="1">
      <alignment horizontal="center" vertical="center" wrapText="1"/>
    </xf>
    <xf numFmtId="169" fontId="5" fillId="0" borderId="1" xfId="0" applyNumberFormat="1" applyFont="1" applyBorder="1" applyAlignment="1">
      <alignment horizontal="center"/>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69" fontId="7" fillId="0" borderId="3" xfId="5" applyNumberFormat="1" applyFont="1" applyBorder="1" applyAlignment="1">
      <alignment horizontal="right"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0" borderId="1" xfId="2" applyFont="1" applyBorder="1" applyAlignment="1">
      <alignment horizontal="center"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72" fontId="17" fillId="0" borderId="2" xfId="11" applyNumberFormat="1" applyFont="1" applyBorder="1" applyAlignment="1">
      <alignment horizontal="right" vertical="center" wrapText="1"/>
    </xf>
    <xf numFmtId="172" fontId="17"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5" fontId="7" fillId="0" borderId="1" xfId="2" applyNumberFormat="1" applyFont="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1" xfId="5"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7" fillId="0" borderId="11" xfId="2" applyFont="1" applyBorder="1" applyAlignment="1">
      <alignment horizontal="center" vertical="center" wrapText="1"/>
    </xf>
    <xf numFmtId="0" fontId="0" fillId="0" borderId="11" xfId="0" applyBorder="1" applyAlignment="1">
      <alignment horizontal="center" vertical="center" wrapText="1"/>
    </xf>
    <xf numFmtId="0" fontId="2" fillId="0" borderId="11" xfId="0" applyFont="1" applyBorder="1" applyAlignment="1">
      <alignment horizontal="center" vertical="center" wrapText="1"/>
    </xf>
    <xf numFmtId="14" fontId="0" fillId="0" borderId="11" xfId="0" applyNumberFormat="1" applyBorder="1" applyAlignment="1">
      <alignment horizontal="right" wrapText="1"/>
    </xf>
    <xf numFmtId="0" fontId="2" fillId="0" borderId="11" xfId="0" applyFont="1" applyBorder="1" applyAlignment="1">
      <alignment horizontal="right" wrapText="1"/>
    </xf>
    <xf numFmtId="169" fontId="7" fillId="0" borderId="11" xfId="5" applyNumberFormat="1" applyFont="1" applyBorder="1" applyAlignment="1">
      <alignment horizontal="right" wrapText="1"/>
    </xf>
    <xf numFmtId="15" fontId="0" fillId="0" borderId="1" xfId="0" applyNumberFormat="1" applyBorder="1" applyAlignment="1">
      <alignment horizontal="righ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13" xfId="2" applyFont="1" applyBorder="1" applyAlignment="1">
      <alignment horizontal="left" vertical="center" wrapText="1"/>
    </xf>
    <xf numFmtId="0" fontId="7" fillId="0" borderId="0" xfId="2" applyFont="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69" fontId="35" fillId="0" borderId="2" xfId="14" applyNumberFormat="1" applyBorder="1" applyAlignment="1">
      <alignment horizontal="right" wrapText="1"/>
    </xf>
    <xf numFmtId="169" fontId="35" fillId="0" borderId="4" xfId="14" applyNumberFormat="1" applyBorder="1" applyAlignment="1">
      <alignment horizontal="right" wrapText="1"/>
    </xf>
    <xf numFmtId="0" fontId="7" fillId="0" borderId="2" xfId="0" applyFont="1" applyBorder="1" applyAlignment="1">
      <alignment horizontal="left" wrapText="1"/>
    </xf>
    <xf numFmtId="0" fontId="7" fillId="0" borderId="4" xfId="0" applyFont="1" applyBorder="1" applyAlignment="1">
      <alignment horizontal="left" wrapText="1"/>
    </xf>
    <xf numFmtId="169" fontId="2" fillId="0" borderId="1" xfId="0" applyNumberFormat="1" applyFont="1" applyBorder="1" applyAlignment="1">
      <alignment horizontal="center"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6"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15" fontId="7" fillId="0" borderId="1" xfId="2" applyNumberFormat="1" applyFont="1" applyBorder="1" applyAlignment="1">
      <alignment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0" fontId="7" fillId="0" borderId="1" xfId="2" applyFont="1" applyBorder="1" applyAlignment="1">
      <alignment horizontal="justify" vertical="justify" wrapText="1"/>
    </xf>
    <xf numFmtId="176" fontId="2" fillId="0" borderId="1" xfId="0" applyNumberFormat="1" applyFont="1" applyBorder="1" applyAlignment="1">
      <alignment wrapText="1"/>
    </xf>
    <xf numFmtId="0" fontId="19" fillId="0" borderId="1" xfId="0" applyFont="1" applyBorder="1" applyAlignment="1">
      <alignment wrapText="1"/>
    </xf>
    <xf numFmtId="0" fontId="17" fillId="0" borderId="1" xfId="2" applyFont="1" applyBorder="1" applyAlignment="1">
      <alignment horizontal="center" wrapText="1"/>
    </xf>
    <xf numFmtId="0" fontId="12" fillId="0" borderId="1" xfId="0"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6" fontId="17" fillId="0" borderId="2" xfId="5" applyNumberFormat="1" applyFont="1" applyBorder="1" applyAlignment="1">
      <alignment wrapText="1"/>
    </xf>
    <xf numFmtId="176" fontId="17" fillId="0" borderId="4" xfId="5" applyNumberFormat="1" applyFont="1" applyBorder="1" applyAlignment="1">
      <alignment wrapText="1"/>
    </xf>
    <xf numFmtId="169" fontId="2" fillId="0" borderId="1" xfId="0" applyNumberFormat="1" applyFont="1" applyBorder="1" applyAlignment="1">
      <alignmen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69" fontId="7" fillId="0" borderId="1" xfId="5" applyNumberFormat="1" applyFont="1" applyFill="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2" xfId="12" applyFont="1" applyBorder="1" applyAlignment="1">
      <alignment horizontal="center" vertical="center"/>
    </xf>
    <xf numFmtId="0" fontId="26" fillId="0" borderId="0" xfId="12" applyFont="1" applyAlignment="1">
      <alignment horizontal="center" vertical="center"/>
    </xf>
    <xf numFmtId="0" fontId="26"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2" fillId="0" borderId="2" xfId="12" applyNumberFormat="1" applyFont="1" applyBorder="1" applyAlignment="1">
      <alignment horizontal="center" vertical="center"/>
    </xf>
    <xf numFmtId="14" fontId="32" fillId="0" borderId="3" xfId="12" applyNumberFormat="1" applyFont="1" applyBorder="1" applyAlignment="1">
      <alignment horizontal="center" vertical="center"/>
    </xf>
    <xf numFmtId="14" fontId="32" fillId="0" borderId="4" xfId="12" applyNumberFormat="1" applyFont="1" applyBorder="1" applyAlignment="1">
      <alignment horizontal="center" vertical="center"/>
    </xf>
    <xf numFmtId="0" fontId="40" fillId="0" borderId="44" xfId="12" applyFont="1" applyBorder="1" applyAlignment="1">
      <alignment horizontal="center" vertical="center"/>
    </xf>
    <xf numFmtId="0" fontId="40" fillId="0" borderId="6" xfId="12" applyFont="1" applyBorder="1" applyAlignment="1">
      <alignment horizontal="center" vertical="center"/>
    </xf>
    <xf numFmtId="0" fontId="40" fillId="0" borderId="7" xfId="12" applyFont="1" applyBorder="1" applyAlignment="1">
      <alignment horizontal="center" vertical="center"/>
    </xf>
    <xf numFmtId="0" fontId="40" fillId="0" borderId="43" xfId="12" applyFont="1" applyBorder="1" applyAlignment="1">
      <alignment horizontal="center" vertical="center"/>
    </xf>
    <xf numFmtId="0" fontId="40" fillId="0" borderId="9" xfId="12" applyFont="1" applyBorder="1" applyAlignment="1">
      <alignment horizontal="center" vertical="center"/>
    </xf>
    <xf numFmtId="0" fontId="40"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7" xfId="12" applyNumberFormat="1" applyFont="1" applyBorder="1" applyAlignment="1">
      <alignment horizontal="center" vertical="center" shrinkToFit="1"/>
    </xf>
    <xf numFmtId="0" fontId="33" fillId="0" borderId="17" xfId="12" applyFont="1" applyBorder="1" applyAlignment="1">
      <alignment horizontal="center" vertical="center"/>
    </xf>
    <xf numFmtId="0" fontId="33" fillId="0" borderId="15" xfId="12" applyFont="1" applyBorder="1" applyAlignment="1">
      <alignment horizontal="center" vertical="center"/>
    </xf>
    <xf numFmtId="0" fontId="33" fillId="0" borderId="16" xfId="12" applyFont="1" applyBorder="1" applyAlignment="1">
      <alignment horizontal="center" vertical="center"/>
    </xf>
    <xf numFmtId="0" fontId="33" fillId="0" borderId="22" xfId="12" applyFont="1" applyBorder="1" applyAlignment="1">
      <alignment horizontal="center" vertical="center"/>
    </xf>
    <xf numFmtId="0" fontId="33" fillId="0" borderId="0" xfId="12" applyFont="1" applyAlignment="1">
      <alignment horizontal="center" vertical="center"/>
    </xf>
    <xf numFmtId="0" fontId="33" fillId="0" borderId="21"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23"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10" fillId="14" borderId="1" xfId="7" applyFont="1" applyFill="1" applyBorder="1" applyAlignment="1">
      <alignment horizontal="center" vertical="center" wrapText="1"/>
    </xf>
    <xf numFmtId="14" fontId="3" fillId="18" borderId="2" xfId="12" applyNumberFormat="1" applyFont="1" applyFill="1" applyBorder="1" applyAlignment="1">
      <alignment horizontal="center" vertical="center"/>
    </xf>
    <xf numFmtId="0" fontId="3" fillId="18" borderId="3" xfId="12" applyFont="1" applyFill="1" applyBorder="1" applyAlignment="1">
      <alignment horizontal="center" vertical="center"/>
    </xf>
    <xf numFmtId="0" fontId="3" fillId="18" borderId="4" xfId="12" applyFont="1" applyFill="1" applyBorder="1" applyAlignment="1">
      <alignment horizontal="center" vertical="center"/>
    </xf>
    <xf numFmtId="0" fontId="10" fillId="14" borderId="34"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0" fontId="10" fillId="14" borderId="63"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25" fillId="14" borderId="63" xfId="7" applyFont="1" applyFill="1" applyBorder="1" applyAlignment="1">
      <alignment horizontal="center" vertical="center" wrapText="1"/>
    </xf>
    <xf numFmtId="0" fontId="25" fillId="14" borderId="1" xfId="7" applyFont="1" applyFill="1" applyBorder="1" applyAlignment="1">
      <alignment horizontal="center" vertical="center" wrapText="1"/>
    </xf>
    <xf numFmtId="0" fontId="25" fillId="14" borderId="27" xfId="7" applyFont="1" applyFill="1" applyBorder="1" applyAlignment="1">
      <alignment horizontal="center" vertical="center" wrapText="1"/>
    </xf>
    <xf numFmtId="0" fontId="25" fillId="14" borderId="38" xfId="7" applyFont="1" applyFill="1" applyBorder="1" applyAlignment="1">
      <alignment horizontal="center" vertical="center" wrapText="1"/>
    </xf>
    <xf numFmtId="0" fontId="25" fillId="14" borderId="28" xfId="7" applyFont="1" applyFill="1" applyBorder="1" applyAlignment="1">
      <alignment horizontal="center" vertical="center" wrapText="1"/>
    </xf>
    <xf numFmtId="0" fontId="25" fillId="14" borderId="29" xfId="7" applyFont="1" applyFill="1" applyBorder="1" applyAlignment="1">
      <alignment horizontal="center" vertical="center" wrapText="1"/>
    </xf>
    <xf numFmtId="0" fontId="47" fillId="14" borderId="34" xfId="7" applyFont="1" applyFill="1" applyBorder="1" applyAlignment="1">
      <alignment horizontal="center" vertical="center" wrapText="1"/>
    </xf>
    <xf numFmtId="0" fontId="25" fillId="14" borderId="34" xfId="7" applyFont="1" applyFill="1" applyBorder="1" applyAlignment="1">
      <alignment horizontal="center" vertical="center" wrapText="1"/>
    </xf>
    <xf numFmtId="0" fontId="25" fillId="14" borderId="18" xfId="7" applyFont="1" applyFill="1" applyBorder="1" applyAlignment="1">
      <alignment horizontal="center" vertical="center" wrapText="1"/>
    </xf>
    <xf numFmtId="0" fontId="25" fillId="14" borderId="19" xfId="7" applyFont="1" applyFill="1" applyBorder="1" applyAlignment="1">
      <alignment horizontal="center" vertical="center" wrapText="1"/>
    </xf>
    <xf numFmtId="0" fontId="10" fillId="14" borderId="17" xfId="13" applyFont="1" applyFill="1" applyBorder="1" applyAlignment="1">
      <alignment horizontal="center" vertical="center" wrapText="1"/>
    </xf>
    <xf numFmtId="0" fontId="10" fillId="14" borderId="15" xfId="13" applyFont="1" applyFill="1" applyBorder="1" applyAlignment="1">
      <alignment horizontal="center" vertical="center" wrapText="1"/>
    </xf>
    <xf numFmtId="0" fontId="10" fillId="14" borderId="16" xfId="13" applyFont="1" applyFill="1" applyBorder="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10" fillId="14" borderId="25"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0" fontId="4" fillId="20" borderId="25" xfId="12" applyFont="1" applyFill="1" applyBorder="1" applyAlignment="1">
      <alignment horizontal="center" vertical="center" wrapText="1"/>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0" fillId="0" borderId="22" xfId="12" applyFont="1" applyBorder="1" applyAlignment="1">
      <alignment horizontal="center" vertical="center"/>
    </xf>
    <xf numFmtId="0" fontId="40" fillId="0" borderId="0" xfId="12" applyFont="1" applyAlignment="1">
      <alignment horizontal="center" vertical="center"/>
    </xf>
    <xf numFmtId="0" fontId="40"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40" xfId="12" applyNumberFormat="1" applyFont="1" applyBorder="1" applyAlignment="1">
      <alignment horizontal="center" vertical="center" shrinkToFit="1"/>
    </xf>
    <xf numFmtId="0" fontId="3" fillId="21" borderId="17" xfId="12" applyFont="1" applyFill="1" applyBorder="1" applyAlignment="1">
      <alignment horizontal="center" vertical="center" wrapText="1"/>
    </xf>
    <xf numFmtId="0" fontId="3" fillId="21" borderId="23" xfId="12" applyFont="1" applyFill="1" applyBorder="1" applyAlignment="1">
      <alignment horizontal="center" vertical="center" wrapText="1"/>
    </xf>
    <xf numFmtId="0" fontId="40" fillId="0" borderId="58" xfId="12" applyFont="1" applyBorder="1" applyAlignment="1">
      <alignment horizontal="center" vertical="center"/>
    </xf>
    <xf numFmtId="0" fontId="40" fillId="0" borderId="59" xfId="12" applyFont="1" applyBorder="1" applyAlignment="1">
      <alignment horizontal="center" vertical="center"/>
    </xf>
    <xf numFmtId="0" fontId="40" fillId="0" borderId="60" xfId="12" applyFont="1" applyBorder="1" applyAlignment="1">
      <alignment horizontal="center" vertical="center"/>
    </xf>
    <xf numFmtId="0" fontId="40" fillId="0" borderId="45" xfId="12" applyFont="1" applyBorder="1" applyAlignment="1">
      <alignment horizontal="center" vertical="center"/>
    </xf>
    <xf numFmtId="0" fontId="40" fillId="0" borderId="39" xfId="12" applyFont="1" applyBorder="1" applyAlignment="1">
      <alignment horizontal="center" vertical="center"/>
    </xf>
    <xf numFmtId="0" fontId="40" fillId="0" borderId="46" xfId="12" applyFont="1" applyBorder="1" applyAlignment="1">
      <alignment horizontal="center" vertical="center"/>
    </xf>
    <xf numFmtId="0" fontId="20" fillId="8" borderId="17" xfId="12" applyFont="1" applyFill="1" applyBorder="1" applyAlignment="1">
      <alignment horizontal="center" vertical="center" wrapText="1"/>
    </xf>
    <xf numFmtId="0" fontId="20" fillId="8" borderId="15" xfId="12" applyFont="1" applyFill="1" applyBorder="1" applyAlignment="1">
      <alignment horizontal="center" vertical="center" wrapText="1"/>
    </xf>
    <xf numFmtId="0" fontId="20" fillId="8" borderId="16" xfId="12" applyFont="1" applyFill="1" applyBorder="1" applyAlignment="1">
      <alignment horizontal="center" vertical="center" wrapText="1"/>
    </xf>
    <xf numFmtId="0" fontId="20" fillId="8" borderId="23" xfId="12" applyFont="1" applyFill="1" applyBorder="1" applyAlignment="1">
      <alignment horizontal="center" vertical="center" wrapText="1"/>
    </xf>
    <xf numFmtId="0" fontId="20" fillId="8" borderId="24" xfId="12" applyFont="1" applyFill="1" applyBorder="1" applyAlignment="1">
      <alignment horizontal="center" vertical="center" wrapText="1"/>
    </xf>
    <xf numFmtId="0" fontId="20" fillId="8" borderId="25" xfId="12" applyFont="1" applyFill="1" applyBorder="1" applyAlignment="1">
      <alignment horizontal="center" vertical="center" wrapText="1"/>
    </xf>
    <xf numFmtId="0" fontId="20" fillId="20" borderId="17" xfId="12" applyFont="1" applyFill="1" applyBorder="1" applyAlignment="1">
      <alignment horizontal="center" vertical="center" wrapText="1"/>
    </xf>
    <xf numFmtId="0" fontId="20" fillId="20" borderId="15" xfId="12" applyFont="1" applyFill="1" applyBorder="1" applyAlignment="1">
      <alignment horizontal="center" vertical="center" wrapText="1"/>
    </xf>
    <xf numFmtId="0" fontId="20" fillId="20" borderId="23" xfId="12" applyFont="1" applyFill="1" applyBorder="1" applyAlignment="1">
      <alignment horizontal="center" vertical="center" wrapText="1"/>
    </xf>
    <xf numFmtId="0" fontId="20" fillId="20" borderId="24" xfId="12" applyFont="1" applyFill="1" applyBorder="1" applyAlignment="1">
      <alignment horizontal="center" vertical="center" wrapText="1"/>
    </xf>
    <xf numFmtId="0" fontId="20" fillId="7" borderId="17"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4" fillId="18" borderId="2" xfId="7" applyNumberFormat="1" applyFont="1" applyFill="1" applyBorder="1" applyAlignment="1">
      <alignment horizontal="center" vertical="center"/>
    </xf>
    <xf numFmtId="14" fontId="34" fillId="18" borderId="3" xfId="7" applyNumberFormat="1" applyFont="1" applyFill="1" applyBorder="1" applyAlignment="1">
      <alignment horizontal="center" vertical="center"/>
    </xf>
    <xf numFmtId="14" fontId="34" fillId="18" borderId="4" xfId="7" applyNumberFormat="1" applyFont="1" applyFill="1" applyBorder="1" applyAlignment="1">
      <alignment horizontal="center" vertical="center"/>
    </xf>
    <xf numFmtId="0" fontId="40" fillId="0" borderId="17" xfId="12" applyFont="1" applyBorder="1" applyAlignment="1">
      <alignment horizontal="center" vertical="center"/>
    </xf>
    <xf numFmtId="0" fontId="40" fillId="0" borderId="15" xfId="12" applyFont="1" applyBorder="1" applyAlignment="1">
      <alignment horizontal="center" vertical="center"/>
    </xf>
    <xf numFmtId="0" fontId="40" fillId="0" borderId="16" xfId="12" applyFont="1" applyBorder="1" applyAlignment="1">
      <alignment horizontal="center" vertical="center"/>
    </xf>
    <xf numFmtId="0" fontId="40" fillId="0" borderId="23" xfId="12" applyFont="1" applyBorder="1" applyAlignment="1">
      <alignment horizontal="center" vertical="center"/>
    </xf>
    <xf numFmtId="0" fontId="40" fillId="0" borderId="24" xfId="12" applyFont="1" applyBorder="1" applyAlignment="1">
      <alignment horizontal="center" vertical="center"/>
    </xf>
    <xf numFmtId="0" fontId="40" fillId="0" borderId="21" xfId="12" applyFont="1" applyBorder="1" applyAlignment="1">
      <alignment horizontal="center" vertical="center"/>
    </xf>
    <xf numFmtId="0" fontId="33" fillId="0" borderId="23" xfId="12" applyFont="1" applyBorder="1" applyAlignment="1">
      <alignment horizontal="center" vertical="center"/>
    </xf>
    <xf numFmtId="0" fontId="33" fillId="0" borderId="24" xfId="12" applyFont="1" applyBorder="1" applyAlignment="1">
      <alignment horizontal="center" vertical="center"/>
    </xf>
    <xf numFmtId="0" fontId="33" fillId="0" borderId="25"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10" fillId="14" borderId="22"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3" fillId="0" borderId="61" xfId="12" applyFont="1" applyBorder="1" applyAlignment="1">
      <alignment horizontal="center" vertical="center"/>
    </xf>
    <xf numFmtId="0" fontId="3" fillId="0" borderId="26" xfId="12" applyFont="1" applyBorder="1" applyAlignment="1">
      <alignment horizontal="center" vertical="center"/>
    </xf>
    <xf numFmtId="0" fontId="23" fillId="0" borderId="2" xfId="12" applyFont="1" applyBorder="1" applyAlignment="1">
      <alignment horizontal="center" vertical="center"/>
    </xf>
    <xf numFmtId="0" fontId="23" fillId="0" borderId="26" xfId="12" applyFont="1" applyBorder="1" applyAlignment="1">
      <alignment horizontal="center" vertical="center"/>
    </xf>
    <xf numFmtId="0" fontId="23" fillId="6" borderId="17" xfId="12" applyFont="1" applyFill="1" applyBorder="1" applyAlignment="1">
      <alignment horizontal="center" vertical="center" wrapText="1"/>
    </xf>
    <xf numFmtId="0" fontId="23" fillId="6" borderId="15" xfId="12" applyFont="1" applyFill="1" applyBorder="1" applyAlignment="1">
      <alignment horizontal="center" vertical="center" wrapText="1"/>
    </xf>
    <xf numFmtId="0" fontId="23" fillId="6" borderId="16" xfId="12" applyFont="1" applyFill="1" applyBorder="1" applyAlignment="1">
      <alignment horizontal="center" vertical="center" wrapText="1"/>
    </xf>
    <xf numFmtId="0" fontId="23" fillId="6" borderId="23" xfId="12" applyFont="1" applyFill="1" applyBorder="1" applyAlignment="1">
      <alignment horizontal="center" vertical="center" wrapText="1"/>
    </xf>
    <xf numFmtId="0" fontId="23" fillId="6" borderId="24" xfId="12" applyFont="1" applyFill="1" applyBorder="1" applyAlignment="1">
      <alignment horizontal="center" vertical="center" wrapText="1"/>
    </xf>
    <xf numFmtId="0" fontId="23" fillId="6" borderId="25" xfId="12" applyFont="1" applyFill="1" applyBorder="1" applyAlignment="1">
      <alignment horizontal="center" vertical="center" wrapText="1"/>
    </xf>
    <xf numFmtId="0" fontId="40" fillId="0" borderId="8" xfId="12" applyFont="1" applyBorder="1" applyAlignment="1">
      <alignment horizontal="center" vertical="center"/>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0" fillId="0" borderId="57" xfId="12" applyFont="1" applyBorder="1" applyAlignment="1">
      <alignment horizontal="center" vertical="center"/>
    </xf>
    <xf numFmtId="0" fontId="40"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0" fontId="23" fillId="14" borderId="22"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1"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23" fillId="14" borderId="25"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23" fillId="6" borderId="45" xfId="12" applyFont="1" applyFill="1" applyBorder="1" applyAlignment="1">
      <alignment horizontal="justify" vertical="top" wrapText="1"/>
    </xf>
    <xf numFmtId="0" fontId="25" fillId="6" borderId="39" xfId="12" applyFont="1" applyFill="1" applyBorder="1" applyAlignment="1">
      <alignment horizontal="justify" vertical="top" wrapText="1"/>
    </xf>
    <xf numFmtId="0" fontId="25" fillId="6" borderId="46" xfId="12" applyFont="1" applyFill="1" applyBorder="1" applyAlignment="1">
      <alignment horizontal="justify" vertical="top" wrapText="1"/>
    </xf>
    <xf numFmtId="0" fontId="54" fillId="6" borderId="45" xfId="12" applyFont="1" applyFill="1" applyBorder="1" applyAlignment="1">
      <alignment horizontal="left" vertical="top" wrapText="1"/>
    </xf>
    <xf numFmtId="0" fontId="54" fillId="6" borderId="39" xfId="12" applyFont="1" applyFill="1" applyBorder="1" applyAlignment="1">
      <alignment horizontal="left" vertical="top" wrapText="1"/>
    </xf>
    <xf numFmtId="0" fontId="54" fillId="6" borderId="46" xfId="12" applyFont="1" applyFill="1" applyBorder="1" applyAlignment="1">
      <alignment horizontal="left" vertical="top" wrapText="1"/>
    </xf>
    <xf numFmtId="0" fontId="23" fillId="6" borderId="1" xfId="12" applyFont="1" applyFill="1" applyBorder="1" applyAlignment="1">
      <alignment horizontal="left" vertical="center" wrapText="1"/>
    </xf>
    <xf numFmtId="0" fontId="23" fillId="6" borderId="17" xfId="12" applyFont="1" applyFill="1" applyBorder="1" applyAlignment="1">
      <alignment horizontal="left" vertical="top" wrapText="1"/>
    </xf>
    <xf numFmtId="0" fontId="23" fillId="6" borderId="15" xfId="12" applyFont="1" applyFill="1" applyBorder="1" applyAlignment="1">
      <alignment horizontal="left" vertical="top" wrapText="1"/>
    </xf>
    <xf numFmtId="0" fontId="23" fillId="6" borderId="16" xfId="12" applyFont="1" applyFill="1" applyBorder="1" applyAlignment="1">
      <alignment horizontal="left" vertical="top" wrapText="1"/>
    </xf>
    <xf numFmtId="0" fontId="23" fillId="6" borderId="22" xfId="12" applyFont="1" applyFill="1" applyBorder="1" applyAlignment="1">
      <alignment horizontal="left" vertical="top" wrapText="1"/>
    </xf>
    <xf numFmtId="0" fontId="23" fillId="6" borderId="0" xfId="12" applyFont="1" applyFill="1" applyAlignment="1">
      <alignment horizontal="left" vertical="top" wrapText="1"/>
    </xf>
    <xf numFmtId="0" fontId="23" fillId="6" borderId="21" xfId="12" applyFont="1" applyFill="1" applyBorder="1" applyAlignment="1">
      <alignment horizontal="left" vertical="top" wrapText="1"/>
    </xf>
    <xf numFmtId="0" fontId="23" fillId="6" borderId="23" xfId="12" applyFont="1" applyFill="1" applyBorder="1" applyAlignment="1">
      <alignment horizontal="left" vertical="top" wrapText="1"/>
    </xf>
    <xf numFmtId="0" fontId="23" fillId="6" borderId="24" xfId="12" applyFont="1" applyFill="1" applyBorder="1" applyAlignment="1">
      <alignment horizontal="left" vertical="top" wrapText="1"/>
    </xf>
    <xf numFmtId="0" fontId="23" fillId="6" borderId="25" xfId="12" applyFont="1" applyFill="1" applyBorder="1" applyAlignment="1">
      <alignment horizontal="left" vertical="top" wrapText="1"/>
    </xf>
    <xf numFmtId="0" fontId="23" fillId="6" borderId="1" xfId="12" applyFont="1" applyFill="1" applyBorder="1" applyAlignment="1">
      <alignment horizontal="left" vertical="top" wrapText="1"/>
    </xf>
    <xf numFmtId="0" fontId="8" fillId="2" borderId="2" xfId="0" applyFont="1" applyFill="1" applyBorder="1" applyAlignment="1">
      <alignment horizontal="left" vertical="center" wrapText="1"/>
    </xf>
    <xf numFmtId="0" fontId="8" fillId="2" borderId="3" xfId="0" applyFont="1" applyFill="1" applyBorder="1" applyAlignment="1">
      <alignment horizontal="left" vertical="center" wrapText="1"/>
    </xf>
    <xf numFmtId="0" fontId="8" fillId="2" borderId="4" xfId="0" applyFont="1" applyFill="1" applyBorder="1" applyAlignment="1">
      <alignment horizontal="left" vertical="center"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externalLink" Target="externalLinks/externalLink25.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(Formato!$F$246:$G$246,Formato!$H$246:$I$246)</c:f>
              <c:strCache>
                <c:ptCount val="3"/>
                <c:pt idx="0">
                  <c:v>Programado</c:v>
                </c:pt>
                <c:pt idx="2">
                  <c:v>Ejecutado</c:v>
                </c:pt>
              </c:strCache>
            </c:strRef>
          </c:cat>
          <c:val>
            <c:numRef>
              <c:f>(Formato!$F$247:$G$247,Formato!$H$247:$I$247)</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485181632"/>
        <c:axId val="1485175648"/>
      </c:barChart>
      <c:catAx>
        <c:axId val="1485181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85175648"/>
        <c:crosses val="autoZero"/>
        <c:auto val="0"/>
        <c:lblAlgn val="ctr"/>
        <c:lblOffset val="100"/>
        <c:tickMarkSkip val="1"/>
        <c:noMultiLvlLbl val="0"/>
      </c:catAx>
      <c:valAx>
        <c:axId val="148517564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851816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(Formato!$E$167:$F$167,Formato!$G$167:$H$167)</c:f>
              <c:strCache>
                <c:ptCount val="3"/>
                <c:pt idx="0">
                  <c:v>Programado</c:v>
                </c:pt>
                <c:pt idx="2">
                  <c:v>Ejecutado</c:v>
                </c:pt>
              </c:strCache>
            </c:strRef>
          </c:cat>
          <c:val>
            <c:numRef>
              <c:f>(Formato!$E$168:$F$168,Formato!$G$168:$H$168)</c:f>
              <c:numCache>
                <c:formatCode>0.00%</c:formatCode>
                <c:ptCount val="4"/>
                <c:pt idx="0">
                  <c:v>0.61660000000000004</c:v>
                </c:pt>
                <c:pt idx="2">
                  <c:v>0.75580000000000003</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485172928"/>
        <c:axId val="1485179456"/>
      </c:barChart>
      <c:catAx>
        <c:axId val="14851729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85179456"/>
        <c:crosses val="autoZero"/>
        <c:auto val="0"/>
        <c:lblAlgn val="ctr"/>
        <c:lblOffset val="100"/>
        <c:tickMarkSkip val="1"/>
        <c:noMultiLvlLbl val="0"/>
      </c:catAx>
      <c:valAx>
        <c:axId val="148517945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851729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(Formato!$F$211:$G$211,Formato!$H$211:$I$211)</c:f>
              <c:strCache>
                <c:ptCount val="3"/>
                <c:pt idx="0">
                  <c:v>Programado</c:v>
                </c:pt>
                <c:pt idx="2">
                  <c:v>Ejecutado</c:v>
                </c:pt>
              </c:strCache>
            </c:strRef>
          </c:cat>
          <c:val>
            <c:numRef>
              <c:f>(Formato!$F$212:$G$212,Formato!$H$212:$I$212)</c:f>
              <c:numCache>
                <c:formatCode>0.00%</c:formatCode>
                <c:ptCount val="4"/>
                <c:pt idx="0">
                  <c:v>0.42520000000000002</c:v>
                </c:pt>
                <c:pt idx="2">
                  <c:v>0.56430000000000002</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485180544"/>
        <c:axId val="1485176736"/>
      </c:barChart>
      <c:catAx>
        <c:axId val="148518054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85176736"/>
        <c:crosses val="autoZero"/>
        <c:auto val="0"/>
        <c:lblAlgn val="ctr"/>
        <c:lblOffset val="100"/>
        <c:tickMarkSkip val="1"/>
        <c:noMultiLvlLbl val="0"/>
      </c:catAx>
      <c:valAx>
        <c:axId val="148517673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851805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(Formato!$E$261:$F$261,Formato!$G$261:$H$261)</c:f>
              <c:strCache>
                <c:ptCount val="3"/>
                <c:pt idx="0">
                  <c:v>Programado</c:v>
                </c:pt>
                <c:pt idx="2">
                  <c:v>Ejecutado</c:v>
                </c:pt>
              </c:strCache>
            </c:strRef>
          </c:cat>
          <c:val>
            <c:numRef>
              <c:f>(Formato!$E$262:$F$262,Formato!$G$262:$H$262)</c:f>
              <c:numCache>
                <c:formatCode>0.00%</c:formatCode>
                <c:ptCount val="4"/>
                <c:pt idx="0">
                  <c:v>0.68359999999999999</c:v>
                </c:pt>
                <c:pt idx="2">
                  <c:v>0.77949999999999997</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485181088"/>
        <c:axId val="1485173472"/>
      </c:barChart>
      <c:catAx>
        <c:axId val="148518108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85173472"/>
        <c:crosses val="autoZero"/>
        <c:auto val="0"/>
        <c:lblAlgn val="ctr"/>
        <c:lblOffset val="100"/>
        <c:tickMarkSkip val="1"/>
        <c:noMultiLvlLbl val="0"/>
      </c:catAx>
      <c:valAx>
        <c:axId val="148517347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851810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(Formato!$F$280:$G$280,Formato!$H$280:$I$280)</c:f>
              <c:strCache>
                <c:ptCount val="3"/>
                <c:pt idx="0">
                  <c:v>Programado</c:v>
                </c:pt>
                <c:pt idx="2">
                  <c:v>Ejecutado</c:v>
                </c:pt>
              </c:strCache>
            </c:strRef>
          </c:cat>
          <c:val>
            <c:numRef>
              <c:f>(Formato!$F$281:$G$281,Formato!$H$295:$I$295)</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485177280"/>
        <c:axId val="1485177824"/>
      </c:barChart>
      <c:catAx>
        <c:axId val="14851772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85177824"/>
        <c:crosses val="autoZero"/>
        <c:auto val="0"/>
        <c:lblAlgn val="ctr"/>
        <c:lblOffset val="100"/>
        <c:tickMarkSkip val="1"/>
        <c:noMultiLvlLbl val="0"/>
      </c:catAx>
      <c:valAx>
        <c:axId val="148517782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851772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Formato!$B$155:$D$160</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Formato!$H$155:$H$160</c:f>
              <c:numCache>
                <c:formatCode>0.00%</c:formatCode>
                <c:ptCount val="6"/>
                <c:pt idx="0">
                  <c:v>0.75580000000000003</c:v>
                </c:pt>
                <c:pt idx="1">
                  <c:v>0.56430000000000002</c:v>
                </c:pt>
                <c:pt idx="2" formatCode="0%">
                  <c:v>1</c:v>
                </c:pt>
                <c:pt idx="3">
                  <c:v>0.77949999999999997</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485178912"/>
        <c:axId val="1485180000"/>
      </c:barChart>
      <c:catAx>
        <c:axId val="148517891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85180000"/>
        <c:crosses val="autoZero"/>
        <c:auto val="1"/>
        <c:lblAlgn val="ctr"/>
        <c:lblOffset val="100"/>
        <c:noMultiLvlLbl val="0"/>
      </c:catAx>
      <c:valAx>
        <c:axId val="148518000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8517891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eg"/><Relationship Id="rId7" Type="http://schemas.openxmlformats.org/officeDocument/2006/relationships/image" Target="../media/image11.jpg"/><Relationship Id="rId12" Type="http://schemas.openxmlformats.org/officeDocument/2006/relationships/image" Target="../media/image16.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png"/><Relationship Id="rId11" Type="http://schemas.openxmlformats.org/officeDocument/2006/relationships/image" Target="../media/image15.jpg"/><Relationship Id="rId5" Type="http://schemas.openxmlformats.org/officeDocument/2006/relationships/image" Target="../media/image9.jpg"/><Relationship Id="rId10" Type="http://schemas.openxmlformats.org/officeDocument/2006/relationships/image" Target="../media/image14.jpg"/><Relationship Id="rId4" Type="http://schemas.openxmlformats.org/officeDocument/2006/relationships/image" Target="../media/image8.jpg"/><Relationship Id="rId9" Type="http://schemas.openxmlformats.org/officeDocument/2006/relationships/image" Target="../media/image13.jpg"/></Relationships>
</file>

<file path=xl/drawings/_rels/drawing4.xml.rels><?xml version="1.0" encoding="UTF-8" standalone="yes"?>
<Relationships xmlns="http://schemas.openxmlformats.org/package/2006/relationships"><Relationship Id="rId8" Type="http://schemas.openxmlformats.org/officeDocument/2006/relationships/image" Target="../media/image23.jpeg"/><Relationship Id="rId3" Type="http://schemas.openxmlformats.org/officeDocument/2006/relationships/image" Target="../media/image18.jpeg"/><Relationship Id="rId7" Type="http://schemas.openxmlformats.org/officeDocument/2006/relationships/image" Target="../media/image22.jpeg"/><Relationship Id="rId2" Type="http://schemas.openxmlformats.org/officeDocument/2006/relationships/image" Target="../media/image17.png"/><Relationship Id="rId1" Type="http://schemas.openxmlformats.org/officeDocument/2006/relationships/image" Target="../media/image6.jpeg"/><Relationship Id="rId6" Type="http://schemas.openxmlformats.org/officeDocument/2006/relationships/image" Target="../media/image21.jpeg"/><Relationship Id="rId5" Type="http://schemas.openxmlformats.org/officeDocument/2006/relationships/image" Target="../media/image20.jpeg"/><Relationship Id="rId10" Type="http://schemas.openxmlformats.org/officeDocument/2006/relationships/image" Target="../media/image25.jpeg"/><Relationship Id="rId4" Type="http://schemas.openxmlformats.org/officeDocument/2006/relationships/image" Target="../media/image19.jpeg"/><Relationship Id="rId9" Type="http://schemas.openxmlformats.org/officeDocument/2006/relationships/image" Target="../media/image24.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1.jpeg"/><Relationship Id="rId3" Type="http://schemas.openxmlformats.org/officeDocument/2006/relationships/image" Target="../media/image26.jpeg"/><Relationship Id="rId7" Type="http://schemas.openxmlformats.org/officeDocument/2006/relationships/image" Target="../media/image30.jpeg"/><Relationship Id="rId12" Type="http://schemas.openxmlformats.org/officeDocument/2006/relationships/image" Target="../media/image35.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9.jpeg"/><Relationship Id="rId11" Type="http://schemas.openxmlformats.org/officeDocument/2006/relationships/image" Target="../media/image34.jpeg"/><Relationship Id="rId5" Type="http://schemas.openxmlformats.org/officeDocument/2006/relationships/image" Target="../media/image28.jpeg"/><Relationship Id="rId10" Type="http://schemas.openxmlformats.org/officeDocument/2006/relationships/image" Target="../media/image33.jpeg"/><Relationship Id="rId4" Type="http://schemas.openxmlformats.org/officeDocument/2006/relationships/image" Target="../media/image27.jpeg"/><Relationship Id="rId9" Type="http://schemas.openxmlformats.org/officeDocument/2006/relationships/image" Target="../media/image32.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1.jpeg"/><Relationship Id="rId13" Type="http://schemas.openxmlformats.org/officeDocument/2006/relationships/image" Target="../media/image46.jpeg"/><Relationship Id="rId18" Type="http://schemas.openxmlformats.org/officeDocument/2006/relationships/image" Target="../media/image51.jpeg"/><Relationship Id="rId26" Type="http://schemas.openxmlformats.org/officeDocument/2006/relationships/image" Target="../media/image59.jpeg"/><Relationship Id="rId3" Type="http://schemas.openxmlformats.org/officeDocument/2006/relationships/image" Target="../media/image36.jpeg"/><Relationship Id="rId21" Type="http://schemas.openxmlformats.org/officeDocument/2006/relationships/image" Target="../media/image54.jpeg"/><Relationship Id="rId7" Type="http://schemas.openxmlformats.org/officeDocument/2006/relationships/image" Target="../media/image40.jpeg"/><Relationship Id="rId12" Type="http://schemas.openxmlformats.org/officeDocument/2006/relationships/image" Target="../media/image45.jpeg"/><Relationship Id="rId17" Type="http://schemas.openxmlformats.org/officeDocument/2006/relationships/image" Target="../media/image50.jpeg"/><Relationship Id="rId25" Type="http://schemas.openxmlformats.org/officeDocument/2006/relationships/image" Target="../media/image58.jpeg"/><Relationship Id="rId2" Type="http://schemas.openxmlformats.org/officeDocument/2006/relationships/image" Target="../media/image4.png"/><Relationship Id="rId16" Type="http://schemas.openxmlformats.org/officeDocument/2006/relationships/image" Target="../media/image49.jpeg"/><Relationship Id="rId20" Type="http://schemas.openxmlformats.org/officeDocument/2006/relationships/image" Target="../media/image53.jpeg"/><Relationship Id="rId29" Type="http://schemas.openxmlformats.org/officeDocument/2006/relationships/image" Target="../media/image62.jpeg"/><Relationship Id="rId1" Type="http://schemas.openxmlformats.org/officeDocument/2006/relationships/image" Target="../media/image6.jpeg"/><Relationship Id="rId6" Type="http://schemas.openxmlformats.org/officeDocument/2006/relationships/image" Target="../media/image39.jpeg"/><Relationship Id="rId11" Type="http://schemas.openxmlformats.org/officeDocument/2006/relationships/image" Target="../media/image44.jpeg"/><Relationship Id="rId24" Type="http://schemas.openxmlformats.org/officeDocument/2006/relationships/image" Target="../media/image57.jpeg"/><Relationship Id="rId5" Type="http://schemas.openxmlformats.org/officeDocument/2006/relationships/image" Target="../media/image38.jpeg"/><Relationship Id="rId15" Type="http://schemas.openxmlformats.org/officeDocument/2006/relationships/image" Target="../media/image48.jpeg"/><Relationship Id="rId23" Type="http://schemas.openxmlformats.org/officeDocument/2006/relationships/image" Target="../media/image56.jpeg"/><Relationship Id="rId28" Type="http://schemas.openxmlformats.org/officeDocument/2006/relationships/image" Target="../media/image61.jpeg"/><Relationship Id="rId10" Type="http://schemas.openxmlformats.org/officeDocument/2006/relationships/image" Target="../media/image43.jpeg"/><Relationship Id="rId19" Type="http://schemas.openxmlformats.org/officeDocument/2006/relationships/image" Target="../media/image52.jpeg"/><Relationship Id="rId4" Type="http://schemas.openxmlformats.org/officeDocument/2006/relationships/image" Target="../media/image37.jpeg"/><Relationship Id="rId9" Type="http://schemas.openxmlformats.org/officeDocument/2006/relationships/image" Target="../media/image42.jpeg"/><Relationship Id="rId14" Type="http://schemas.openxmlformats.org/officeDocument/2006/relationships/image" Target="../media/image47.jpeg"/><Relationship Id="rId22" Type="http://schemas.openxmlformats.org/officeDocument/2006/relationships/image" Target="../media/image55.jpeg"/><Relationship Id="rId27" Type="http://schemas.openxmlformats.org/officeDocument/2006/relationships/image" Target="../media/image60.jpeg"/><Relationship Id="rId30" Type="http://schemas.openxmlformats.org/officeDocument/2006/relationships/image" Target="../media/image63.jpeg"/></Relationships>
</file>

<file path=xl/drawings/_rels/drawing7.xml.rels><?xml version="1.0" encoding="UTF-8" standalone="yes"?>
<Relationships xmlns="http://schemas.openxmlformats.org/package/2006/relationships"><Relationship Id="rId8" Type="http://schemas.openxmlformats.org/officeDocument/2006/relationships/image" Target="../media/image69.jpeg"/><Relationship Id="rId13" Type="http://schemas.openxmlformats.org/officeDocument/2006/relationships/image" Target="../media/image74.jpeg"/><Relationship Id="rId18" Type="http://schemas.openxmlformats.org/officeDocument/2006/relationships/image" Target="../media/image79.jpeg"/><Relationship Id="rId26" Type="http://schemas.openxmlformats.org/officeDocument/2006/relationships/image" Target="../media/image87.jpeg"/><Relationship Id="rId39" Type="http://schemas.openxmlformats.org/officeDocument/2006/relationships/image" Target="../media/image100.jpeg"/><Relationship Id="rId3" Type="http://schemas.openxmlformats.org/officeDocument/2006/relationships/image" Target="../media/image64.jpeg"/><Relationship Id="rId21" Type="http://schemas.openxmlformats.org/officeDocument/2006/relationships/image" Target="../media/image82.jpeg"/><Relationship Id="rId34" Type="http://schemas.openxmlformats.org/officeDocument/2006/relationships/image" Target="../media/image95.jpeg"/><Relationship Id="rId42" Type="http://schemas.openxmlformats.org/officeDocument/2006/relationships/image" Target="../media/image103.jpeg"/><Relationship Id="rId7" Type="http://schemas.openxmlformats.org/officeDocument/2006/relationships/image" Target="../media/image68.jpeg"/><Relationship Id="rId12" Type="http://schemas.openxmlformats.org/officeDocument/2006/relationships/image" Target="../media/image73.jpeg"/><Relationship Id="rId17" Type="http://schemas.openxmlformats.org/officeDocument/2006/relationships/image" Target="../media/image78.jpeg"/><Relationship Id="rId25" Type="http://schemas.openxmlformats.org/officeDocument/2006/relationships/image" Target="../media/image86.jpeg"/><Relationship Id="rId33" Type="http://schemas.openxmlformats.org/officeDocument/2006/relationships/image" Target="../media/image94.jpeg"/><Relationship Id="rId38" Type="http://schemas.openxmlformats.org/officeDocument/2006/relationships/image" Target="../media/image99.jpeg"/><Relationship Id="rId2" Type="http://schemas.openxmlformats.org/officeDocument/2006/relationships/image" Target="../media/image4.png"/><Relationship Id="rId16" Type="http://schemas.openxmlformats.org/officeDocument/2006/relationships/image" Target="../media/image77.jpeg"/><Relationship Id="rId20" Type="http://schemas.openxmlformats.org/officeDocument/2006/relationships/image" Target="../media/image81.jpeg"/><Relationship Id="rId29" Type="http://schemas.openxmlformats.org/officeDocument/2006/relationships/image" Target="../media/image90.jpeg"/><Relationship Id="rId41" Type="http://schemas.openxmlformats.org/officeDocument/2006/relationships/image" Target="../media/image102.jpeg"/><Relationship Id="rId1" Type="http://schemas.openxmlformats.org/officeDocument/2006/relationships/image" Target="../media/image6.jpeg"/><Relationship Id="rId6" Type="http://schemas.openxmlformats.org/officeDocument/2006/relationships/image" Target="../media/image67.jpeg"/><Relationship Id="rId11" Type="http://schemas.openxmlformats.org/officeDocument/2006/relationships/image" Target="../media/image72.jpeg"/><Relationship Id="rId24" Type="http://schemas.openxmlformats.org/officeDocument/2006/relationships/image" Target="../media/image85.jpeg"/><Relationship Id="rId32" Type="http://schemas.openxmlformats.org/officeDocument/2006/relationships/image" Target="../media/image93.jpeg"/><Relationship Id="rId37" Type="http://schemas.openxmlformats.org/officeDocument/2006/relationships/image" Target="../media/image98.jpeg"/><Relationship Id="rId40" Type="http://schemas.openxmlformats.org/officeDocument/2006/relationships/image" Target="../media/image101.jpeg"/><Relationship Id="rId5" Type="http://schemas.openxmlformats.org/officeDocument/2006/relationships/image" Target="../media/image66.jpeg"/><Relationship Id="rId15" Type="http://schemas.openxmlformats.org/officeDocument/2006/relationships/image" Target="../media/image76.jpeg"/><Relationship Id="rId23" Type="http://schemas.openxmlformats.org/officeDocument/2006/relationships/image" Target="../media/image84.jpeg"/><Relationship Id="rId28" Type="http://schemas.openxmlformats.org/officeDocument/2006/relationships/image" Target="../media/image89.jpeg"/><Relationship Id="rId36" Type="http://schemas.openxmlformats.org/officeDocument/2006/relationships/image" Target="../media/image97.jpeg"/><Relationship Id="rId10" Type="http://schemas.openxmlformats.org/officeDocument/2006/relationships/image" Target="../media/image71.jpeg"/><Relationship Id="rId19" Type="http://schemas.openxmlformats.org/officeDocument/2006/relationships/image" Target="../media/image80.jpeg"/><Relationship Id="rId31" Type="http://schemas.openxmlformats.org/officeDocument/2006/relationships/image" Target="../media/image92.jpeg"/><Relationship Id="rId44" Type="http://schemas.openxmlformats.org/officeDocument/2006/relationships/image" Target="../media/image105.jpeg"/><Relationship Id="rId4" Type="http://schemas.openxmlformats.org/officeDocument/2006/relationships/image" Target="../media/image65.jpeg"/><Relationship Id="rId9" Type="http://schemas.openxmlformats.org/officeDocument/2006/relationships/image" Target="../media/image70.jpeg"/><Relationship Id="rId14" Type="http://schemas.openxmlformats.org/officeDocument/2006/relationships/image" Target="../media/image75.jpeg"/><Relationship Id="rId22" Type="http://schemas.openxmlformats.org/officeDocument/2006/relationships/image" Target="../media/image83.jpeg"/><Relationship Id="rId27" Type="http://schemas.openxmlformats.org/officeDocument/2006/relationships/image" Target="../media/image88.jpeg"/><Relationship Id="rId30" Type="http://schemas.openxmlformats.org/officeDocument/2006/relationships/image" Target="../media/image91.jpeg"/><Relationship Id="rId35" Type="http://schemas.openxmlformats.org/officeDocument/2006/relationships/image" Target="../media/image96.jpeg"/><Relationship Id="rId43" Type="http://schemas.openxmlformats.org/officeDocument/2006/relationships/image" Target="../media/image104.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1.jpeg"/><Relationship Id="rId13" Type="http://schemas.openxmlformats.org/officeDocument/2006/relationships/image" Target="../media/image116.jpeg"/><Relationship Id="rId3" Type="http://schemas.openxmlformats.org/officeDocument/2006/relationships/image" Target="../media/image106.jpeg"/><Relationship Id="rId7" Type="http://schemas.openxmlformats.org/officeDocument/2006/relationships/image" Target="../media/image110.jpeg"/><Relationship Id="rId12" Type="http://schemas.openxmlformats.org/officeDocument/2006/relationships/image" Target="../media/image115.jpeg"/><Relationship Id="rId2" Type="http://schemas.openxmlformats.org/officeDocument/2006/relationships/image" Target="../media/image17.png"/><Relationship Id="rId1" Type="http://schemas.openxmlformats.org/officeDocument/2006/relationships/image" Target="../media/image6.jpeg"/><Relationship Id="rId6" Type="http://schemas.openxmlformats.org/officeDocument/2006/relationships/image" Target="../media/image109.jpeg"/><Relationship Id="rId11" Type="http://schemas.openxmlformats.org/officeDocument/2006/relationships/image" Target="../media/image114.jpeg"/><Relationship Id="rId5" Type="http://schemas.openxmlformats.org/officeDocument/2006/relationships/image" Target="../media/image108.jpeg"/><Relationship Id="rId10" Type="http://schemas.openxmlformats.org/officeDocument/2006/relationships/image" Target="../media/image113.jpeg"/><Relationship Id="rId4" Type="http://schemas.openxmlformats.org/officeDocument/2006/relationships/image" Target="../media/image107.jpeg"/><Relationship Id="rId9" Type="http://schemas.openxmlformats.org/officeDocument/2006/relationships/image" Target="../media/image112.jpeg"/><Relationship Id="rId14" Type="http://schemas.openxmlformats.org/officeDocument/2006/relationships/image" Target="../media/image117.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29.jpeg"/><Relationship Id="rId18" Type="http://schemas.openxmlformats.org/officeDocument/2006/relationships/image" Target="../media/image134.jpeg"/><Relationship Id="rId26" Type="http://schemas.openxmlformats.org/officeDocument/2006/relationships/image" Target="../media/image142.jpeg"/><Relationship Id="rId39" Type="http://schemas.openxmlformats.org/officeDocument/2006/relationships/image" Target="../media/image155.jpeg"/><Relationship Id="rId3" Type="http://schemas.openxmlformats.org/officeDocument/2006/relationships/image" Target="../media/image119.jpeg"/><Relationship Id="rId21" Type="http://schemas.openxmlformats.org/officeDocument/2006/relationships/image" Target="../media/image137.jpeg"/><Relationship Id="rId34" Type="http://schemas.openxmlformats.org/officeDocument/2006/relationships/image" Target="../media/image150.jpeg"/><Relationship Id="rId42" Type="http://schemas.openxmlformats.org/officeDocument/2006/relationships/image" Target="../media/image158.jpeg"/><Relationship Id="rId47" Type="http://schemas.openxmlformats.org/officeDocument/2006/relationships/image" Target="../media/image163.jpeg"/><Relationship Id="rId50" Type="http://schemas.openxmlformats.org/officeDocument/2006/relationships/image" Target="../media/image166.jpeg"/><Relationship Id="rId7" Type="http://schemas.openxmlformats.org/officeDocument/2006/relationships/image" Target="../media/image123.jpeg"/><Relationship Id="rId12" Type="http://schemas.openxmlformats.org/officeDocument/2006/relationships/image" Target="../media/image128.jpeg"/><Relationship Id="rId17" Type="http://schemas.openxmlformats.org/officeDocument/2006/relationships/image" Target="../media/image133.jpeg"/><Relationship Id="rId25" Type="http://schemas.openxmlformats.org/officeDocument/2006/relationships/image" Target="../media/image141.jpeg"/><Relationship Id="rId33" Type="http://schemas.openxmlformats.org/officeDocument/2006/relationships/image" Target="../media/image149.jpeg"/><Relationship Id="rId38" Type="http://schemas.openxmlformats.org/officeDocument/2006/relationships/image" Target="../media/image154.jpeg"/><Relationship Id="rId46" Type="http://schemas.openxmlformats.org/officeDocument/2006/relationships/image" Target="../media/image162.jpeg"/><Relationship Id="rId2" Type="http://schemas.openxmlformats.org/officeDocument/2006/relationships/image" Target="../media/image118.png"/><Relationship Id="rId16" Type="http://schemas.openxmlformats.org/officeDocument/2006/relationships/image" Target="../media/image132.jpeg"/><Relationship Id="rId20" Type="http://schemas.openxmlformats.org/officeDocument/2006/relationships/image" Target="../media/image136.jpeg"/><Relationship Id="rId29" Type="http://schemas.openxmlformats.org/officeDocument/2006/relationships/image" Target="../media/image145.jpeg"/><Relationship Id="rId41" Type="http://schemas.openxmlformats.org/officeDocument/2006/relationships/image" Target="../media/image157.jpeg"/><Relationship Id="rId1" Type="http://schemas.openxmlformats.org/officeDocument/2006/relationships/image" Target="../media/image6.jpeg"/><Relationship Id="rId6" Type="http://schemas.openxmlformats.org/officeDocument/2006/relationships/image" Target="../media/image122.jpeg"/><Relationship Id="rId11" Type="http://schemas.openxmlformats.org/officeDocument/2006/relationships/image" Target="../media/image127.jpeg"/><Relationship Id="rId24" Type="http://schemas.openxmlformats.org/officeDocument/2006/relationships/image" Target="../media/image140.jpeg"/><Relationship Id="rId32" Type="http://schemas.openxmlformats.org/officeDocument/2006/relationships/image" Target="../media/image148.jpeg"/><Relationship Id="rId37" Type="http://schemas.openxmlformats.org/officeDocument/2006/relationships/image" Target="../media/image153.jpeg"/><Relationship Id="rId40" Type="http://schemas.openxmlformats.org/officeDocument/2006/relationships/image" Target="../media/image156.jpeg"/><Relationship Id="rId45" Type="http://schemas.openxmlformats.org/officeDocument/2006/relationships/image" Target="../media/image161.jpeg"/><Relationship Id="rId53" Type="http://schemas.openxmlformats.org/officeDocument/2006/relationships/image" Target="../media/image169.jpeg"/><Relationship Id="rId5" Type="http://schemas.openxmlformats.org/officeDocument/2006/relationships/image" Target="../media/image121.jpeg"/><Relationship Id="rId15" Type="http://schemas.openxmlformats.org/officeDocument/2006/relationships/image" Target="../media/image131.jpeg"/><Relationship Id="rId23" Type="http://schemas.openxmlformats.org/officeDocument/2006/relationships/image" Target="../media/image139.jpeg"/><Relationship Id="rId28" Type="http://schemas.openxmlformats.org/officeDocument/2006/relationships/image" Target="../media/image144.jpeg"/><Relationship Id="rId36" Type="http://schemas.openxmlformats.org/officeDocument/2006/relationships/image" Target="../media/image152.jpeg"/><Relationship Id="rId49" Type="http://schemas.openxmlformats.org/officeDocument/2006/relationships/image" Target="../media/image165.jpeg"/><Relationship Id="rId10" Type="http://schemas.openxmlformats.org/officeDocument/2006/relationships/image" Target="../media/image126.jpeg"/><Relationship Id="rId19" Type="http://schemas.openxmlformats.org/officeDocument/2006/relationships/image" Target="../media/image135.jpeg"/><Relationship Id="rId31" Type="http://schemas.openxmlformats.org/officeDocument/2006/relationships/image" Target="../media/image147.jpeg"/><Relationship Id="rId44" Type="http://schemas.openxmlformats.org/officeDocument/2006/relationships/image" Target="../media/image160.jpeg"/><Relationship Id="rId52" Type="http://schemas.openxmlformats.org/officeDocument/2006/relationships/image" Target="../media/image168.jpeg"/><Relationship Id="rId4" Type="http://schemas.openxmlformats.org/officeDocument/2006/relationships/image" Target="../media/image120.jpeg"/><Relationship Id="rId9" Type="http://schemas.openxmlformats.org/officeDocument/2006/relationships/image" Target="../media/image125.jpeg"/><Relationship Id="rId14" Type="http://schemas.openxmlformats.org/officeDocument/2006/relationships/image" Target="../media/image130.jpeg"/><Relationship Id="rId22" Type="http://schemas.openxmlformats.org/officeDocument/2006/relationships/image" Target="../media/image138.jpeg"/><Relationship Id="rId27" Type="http://schemas.openxmlformats.org/officeDocument/2006/relationships/image" Target="../media/image143.jpeg"/><Relationship Id="rId30" Type="http://schemas.openxmlformats.org/officeDocument/2006/relationships/image" Target="../media/image146.jpeg"/><Relationship Id="rId35" Type="http://schemas.openxmlformats.org/officeDocument/2006/relationships/image" Target="../media/image151.jpeg"/><Relationship Id="rId43" Type="http://schemas.openxmlformats.org/officeDocument/2006/relationships/image" Target="../media/image159.jpeg"/><Relationship Id="rId48" Type="http://schemas.openxmlformats.org/officeDocument/2006/relationships/image" Target="../media/image164.jpeg"/><Relationship Id="rId8" Type="http://schemas.openxmlformats.org/officeDocument/2006/relationships/image" Target="../media/image124.jpeg"/><Relationship Id="rId51" Type="http://schemas.openxmlformats.org/officeDocument/2006/relationships/image" Target="../media/image167.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75.jpeg"/><Relationship Id="rId13" Type="http://schemas.openxmlformats.org/officeDocument/2006/relationships/image" Target="../media/image180.jpeg"/><Relationship Id="rId18" Type="http://schemas.openxmlformats.org/officeDocument/2006/relationships/image" Target="../media/image185.jpeg"/><Relationship Id="rId26" Type="http://schemas.openxmlformats.org/officeDocument/2006/relationships/image" Target="../media/image193.jpeg"/><Relationship Id="rId39" Type="http://schemas.openxmlformats.org/officeDocument/2006/relationships/image" Target="../media/image206.jpeg"/><Relationship Id="rId3" Type="http://schemas.openxmlformats.org/officeDocument/2006/relationships/image" Target="../media/image170.jpeg"/><Relationship Id="rId21" Type="http://schemas.openxmlformats.org/officeDocument/2006/relationships/image" Target="../media/image188.jpeg"/><Relationship Id="rId34" Type="http://schemas.openxmlformats.org/officeDocument/2006/relationships/image" Target="../media/image201.jpeg"/><Relationship Id="rId7" Type="http://schemas.openxmlformats.org/officeDocument/2006/relationships/image" Target="../media/image174.jpeg"/><Relationship Id="rId12" Type="http://schemas.openxmlformats.org/officeDocument/2006/relationships/image" Target="../media/image179.jpeg"/><Relationship Id="rId17" Type="http://schemas.openxmlformats.org/officeDocument/2006/relationships/image" Target="../media/image184.jpeg"/><Relationship Id="rId25" Type="http://schemas.openxmlformats.org/officeDocument/2006/relationships/image" Target="../media/image192.jpeg"/><Relationship Id="rId33" Type="http://schemas.openxmlformats.org/officeDocument/2006/relationships/image" Target="../media/image200.jpeg"/><Relationship Id="rId38" Type="http://schemas.openxmlformats.org/officeDocument/2006/relationships/image" Target="../media/image205.jpeg"/><Relationship Id="rId2" Type="http://schemas.openxmlformats.org/officeDocument/2006/relationships/image" Target="../media/image118.png"/><Relationship Id="rId16" Type="http://schemas.openxmlformats.org/officeDocument/2006/relationships/image" Target="../media/image183.jpeg"/><Relationship Id="rId20" Type="http://schemas.openxmlformats.org/officeDocument/2006/relationships/image" Target="../media/image187.jpeg"/><Relationship Id="rId29" Type="http://schemas.openxmlformats.org/officeDocument/2006/relationships/image" Target="../media/image196.jpeg"/><Relationship Id="rId1" Type="http://schemas.openxmlformats.org/officeDocument/2006/relationships/image" Target="../media/image6.jpeg"/><Relationship Id="rId6" Type="http://schemas.openxmlformats.org/officeDocument/2006/relationships/image" Target="../media/image173.jpeg"/><Relationship Id="rId11" Type="http://schemas.openxmlformats.org/officeDocument/2006/relationships/image" Target="../media/image178.jpeg"/><Relationship Id="rId24" Type="http://schemas.openxmlformats.org/officeDocument/2006/relationships/image" Target="../media/image191.jpeg"/><Relationship Id="rId32" Type="http://schemas.openxmlformats.org/officeDocument/2006/relationships/image" Target="../media/image199.jpeg"/><Relationship Id="rId37" Type="http://schemas.openxmlformats.org/officeDocument/2006/relationships/image" Target="../media/image204.jpeg"/><Relationship Id="rId5" Type="http://schemas.openxmlformats.org/officeDocument/2006/relationships/image" Target="../media/image172.jpeg"/><Relationship Id="rId15" Type="http://schemas.openxmlformats.org/officeDocument/2006/relationships/image" Target="../media/image182.jpeg"/><Relationship Id="rId23" Type="http://schemas.openxmlformats.org/officeDocument/2006/relationships/image" Target="../media/image190.jpeg"/><Relationship Id="rId28" Type="http://schemas.openxmlformats.org/officeDocument/2006/relationships/image" Target="../media/image195.jpeg"/><Relationship Id="rId36" Type="http://schemas.openxmlformats.org/officeDocument/2006/relationships/image" Target="../media/image203.jpeg"/><Relationship Id="rId10" Type="http://schemas.openxmlformats.org/officeDocument/2006/relationships/image" Target="../media/image177.jpeg"/><Relationship Id="rId19" Type="http://schemas.openxmlformats.org/officeDocument/2006/relationships/image" Target="../media/image186.jpeg"/><Relationship Id="rId31" Type="http://schemas.openxmlformats.org/officeDocument/2006/relationships/image" Target="../media/image198.jpeg"/><Relationship Id="rId4" Type="http://schemas.openxmlformats.org/officeDocument/2006/relationships/image" Target="../media/image171.jpeg"/><Relationship Id="rId9" Type="http://schemas.openxmlformats.org/officeDocument/2006/relationships/image" Target="../media/image176.jpeg"/><Relationship Id="rId14" Type="http://schemas.openxmlformats.org/officeDocument/2006/relationships/image" Target="../media/image181.jpeg"/><Relationship Id="rId22" Type="http://schemas.openxmlformats.org/officeDocument/2006/relationships/image" Target="../media/image189.jpeg"/><Relationship Id="rId27" Type="http://schemas.openxmlformats.org/officeDocument/2006/relationships/image" Target="../media/image194.jpeg"/><Relationship Id="rId30" Type="http://schemas.openxmlformats.org/officeDocument/2006/relationships/image" Target="../media/image197.jpeg"/><Relationship Id="rId35" Type="http://schemas.openxmlformats.org/officeDocument/2006/relationships/image" Target="../media/image202.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244</xdr:row>
      <xdr:rowOff>0</xdr:rowOff>
    </xdr:from>
    <xdr:to>
      <xdr:col>19</xdr:col>
      <xdr:colOff>1142999</xdr:colOff>
      <xdr:row>252</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165</xdr:row>
      <xdr:rowOff>44223</xdr:rowOff>
    </xdr:from>
    <xdr:to>
      <xdr:col>19</xdr:col>
      <xdr:colOff>1143000</xdr:colOff>
      <xdr:row>172</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210</xdr:row>
      <xdr:rowOff>83127</xdr:rowOff>
    </xdr:from>
    <xdr:to>
      <xdr:col>19</xdr:col>
      <xdr:colOff>1166812</xdr:colOff>
      <xdr:row>216</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259</xdr:row>
      <xdr:rowOff>23813</xdr:rowOff>
    </xdr:from>
    <xdr:to>
      <xdr:col>19</xdr:col>
      <xdr:colOff>1095376</xdr:colOff>
      <xdr:row>266</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279</xdr:row>
      <xdr:rowOff>0</xdr:rowOff>
    </xdr:from>
    <xdr:to>
      <xdr:col>19</xdr:col>
      <xdr:colOff>1131094</xdr:colOff>
      <xdr:row>286</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150</xdr:row>
      <xdr:rowOff>269875</xdr:rowOff>
    </xdr:from>
    <xdr:to>
      <xdr:col>19</xdr:col>
      <xdr:colOff>1188736</xdr:colOff>
      <xdr:row>162</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568037</xdr:colOff>
      <xdr:row>376</xdr:row>
      <xdr:rowOff>152400</xdr:rowOff>
    </xdr:from>
    <xdr:to>
      <xdr:col>16</xdr:col>
      <xdr:colOff>1235825</xdr:colOff>
      <xdr:row>376</xdr:row>
      <xdr:rowOff>2240280</xdr:rowOff>
    </xdr:to>
    <xdr:pic>
      <xdr:nvPicPr>
        <xdr:cNvPr id="11" name="Imagen 10">
          <a:extLst>
            <a:ext uri="{FF2B5EF4-FFF2-40B4-BE49-F238E27FC236}">
              <a16:creationId xmlns:a16="http://schemas.microsoft.com/office/drawing/2014/main" id="{DF5546C1-2331-45B9-B9DC-9561206EF90A}"/>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735782" y="437346436"/>
          <a:ext cx="9420398" cy="2087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B64E7767-9F18-4142-9A2F-BD5F2D4A59E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452D54F5-4F97-49BF-AB5C-A19DF993DCB2}"/>
            </a:ext>
          </a:extLst>
        </xdr:cNvPr>
        <xdr:cNvPicPr>
          <a:picLocks noChangeAspect="1"/>
        </xdr:cNvPicPr>
      </xdr:nvPicPr>
      <xdr:blipFill>
        <a:blip xmlns:r="http://schemas.openxmlformats.org/officeDocument/2006/relationships" r:embed="rId2"/>
        <a:stretch>
          <a:fillRect/>
        </a:stretch>
      </xdr:blipFill>
      <xdr:spPr>
        <a:xfrm>
          <a:off x="455295" y="259080"/>
          <a:ext cx="619125" cy="466725"/>
        </a:xfrm>
        <a:prstGeom prst="rect">
          <a:avLst/>
        </a:prstGeom>
      </xdr:spPr>
    </xdr:pic>
    <xdr:clientData/>
  </xdr:oneCellAnchor>
  <xdr:twoCellAnchor editAs="oneCell">
    <xdr:from>
      <xdr:col>10</xdr:col>
      <xdr:colOff>103786</xdr:colOff>
      <xdr:row>1</xdr:row>
      <xdr:rowOff>117145</xdr:rowOff>
    </xdr:from>
    <xdr:to>
      <xdr:col>10</xdr:col>
      <xdr:colOff>968211</xdr:colOff>
      <xdr:row>3</xdr:row>
      <xdr:rowOff>146020</xdr:rowOff>
    </xdr:to>
    <xdr:pic>
      <xdr:nvPicPr>
        <xdr:cNvPr id="4" name="Imagen 3">
          <a:extLst>
            <a:ext uri="{FF2B5EF4-FFF2-40B4-BE49-F238E27FC236}">
              <a16:creationId xmlns:a16="http://schemas.microsoft.com/office/drawing/2014/main" id="{E2B5AEEF-8FFF-4CCA-AEEA-C2A63B87636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316366" y="300025"/>
          <a:ext cx="864425" cy="638475"/>
        </a:xfrm>
        <a:prstGeom prst="rect">
          <a:avLst/>
        </a:prstGeom>
      </xdr:spPr>
    </xdr:pic>
    <xdr:clientData/>
  </xdr:twoCellAnchor>
  <xdr:twoCellAnchor editAs="oneCell">
    <xdr:from>
      <xdr:col>18</xdr:col>
      <xdr:colOff>113435</xdr:colOff>
      <xdr:row>1</xdr:row>
      <xdr:rowOff>100446</xdr:rowOff>
    </xdr:from>
    <xdr:to>
      <xdr:col>18</xdr:col>
      <xdr:colOff>956080</xdr:colOff>
      <xdr:row>3</xdr:row>
      <xdr:rowOff>167121</xdr:rowOff>
    </xdr:to>
    <xdr:pic>
      <xdr:nvPicPr>
        <xdr:cNvPr id="5" name="3 Imagen">
          <a:extLst>
            <a:ext uri="{FF2B5EF4-FFF2-40B4-BE49-F238E27FC236}">
              <a16:creationId xmlns:a16="http://schemas.microsoft.com/office/drawing/2014/main" id="{84A28A7C-DAE1-474B-A1B4-59F2742C3F37}"/>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176395" y="28332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1009BEC9-AAA6-458A-BD8E-F37D45724A0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9D87170D-017B-443E-8C20-1AA137F789E5}"/>
            </a:ext>
          </a:extLst>
        </xdr:cNvPr>
        <xdr:cNvPicPr>
          <a:picLocks noChangeAspect="1"/>
        </xdr:cNvPicPr>
      </xdr:nvPicPr>
      <xdr:blipFill>
        <a:blip xmlns:r="http://schemas.openxmlformats.org/officeDocument/2006/relationships" r:embed="rId2"/>
        <a:stretch>
          <a:fillRect/>
        </a:stretch>
      </xdr:blipFill>
      <xdr:spPr>
        <a:xfrm>
          <a:off x="944879" y="57151"/>
          <a:ext cx="714375" cy="247649"/>
        </a:xfrm>
        <a:prstGeom prst="rect">
          <a:avLst/>
        </a:prstGeom>
      </xdr:spPr>
    </xdr:pic>
    <xdr:clientData/>
  </xdr:oneCellAnchor>
  <xdr:twoCellAnchor editAs="oneCell">
    <xdr:from>
      <xdr:col>2</xdr:col>
      <xdr:colOff>598003</xdr:colOff>
      <xdr:row>5</xdr:row>
      <xdr:rowOff>78854</xdr:rowOff>
    </xdr:from>
    <xdr:to>
      <xdr:col>5</xdr:col>
      <xdr:colOff>310003</xdr:colOff>
      <xdr:row>18</xdr:row>
      <xdr:rowOff>147291</xdr:rowOff>
    </xdr:to>
    <xdr:pic>
      <xdr:nvPicPr>
        <xdr:cNvPr id="4" name="Imagen 3">
          <a:extLst>
            <a:ext uri="{FF2B5EF4-FFF2-40B4-BE49-F238E27FC236}">
              <a16:creationId xmlns:a16="http://schemas.microsoft.com/office/drawing/2014/main" id="{8EB9AA4D-71CD-4B11-8A49-EF5A815C36A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182963" y="1602854"/>
          <a:ext cx="2089440" cy="2643997"/>
        </a:xfrm>
        <a:prstGeom prst="rect">
          <a:avLst/>
        </a:prstGeom>
      </xdr:spPr>
    </xdr:pic>
    <xdr:clientData/>
  </xdr:twoCellAnchor>
  <xdr:twoCellAnchor editAs="oneCell">
    <xdr:from>
      <xdr:col>8</xdr:col>
      <xdr:colOff>887785</xdr:colOff>
      <xdr:row>21</xdr:row>
      <xdr:rowOff>33280</xdr:rowOff>
    </xdr:from>
    <xdr:to>
      <xdr:col>11</xdr:col>
      <xdr:colOff>625618</xdr:colOff>
      <xdr:row>34</xdr:row>
      <xdr:rowOff>436780</xdr:rowOff>
    </xdr:to>
    <xdr:pic>
      <xdr:nvPicPr>
        <xdr:cNvPr id="5" name="Imagen 4">
          <a:extLst>
            <a:ext uri="{FF2B5EF4-FFF2-40B4-BE49-F238E27FC236}">
              <a16:creationId xmlns:a16="http://schemas.microsoft.com/office/drawing/2014/main" id="{B427FD5A-AB63-4ABD-A88F-C2A1BF4ADD17}"/>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b="48370"/>
        <a:stretch/>
      </xdr:blipFill>
      <xdr:spPr>
        <a:xfrm>
          <a:off x="6816145" y="4978660"/>
          <a:ext cx="2671533" cy="2872380"/>
        </a:xfrm>
        <a:prstGeom prst="rect">
          <a:avLst/>
        </a:prstGeom>
      </xdr:spPr>
    </xdr:pic>
    <xdr:clientData/>
  </xdr:twoCellAnchor>
  <xdr:twoCellAnchor editAs="oneCell">
    <xdr:from>
      <xdr:col>3</xdr:col>
      <xdr:colOff>278078</xdr:colOff>
      <xdr:row>21</xdr:row>
      <xdr:rowOff>133212</xdr:rowOff>
    </xdr:from>
    <xdr:to>
      <xdr:col>5</xdr:col>
      <xdr:colOff>47217</xdr:colOff>
      <xdr:row>34</xdr:row>
      <xdr:rowOff>461787</xdr:rowOff>
    </xdr:to>
    <xdr:pic>
      <xdr:nvPicPr>
        <xdr:cNvPr id="6" name="Imagen 5">
          <a:extLst>
            <a:ext uri="{FF2B5EF4-FFF2-40B4-BE49-F238E27FC236}">
              <a16:creationId xmlns:a16="http://schemas.microsoft.com/office/drawing/2014/main" id="{48CC5C79-893B-4C60-937F-2C279031C36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655518" y="5078592"/>
          <a:ext cx="1354099" cy="2797455"/>
        </a:xfrm>
        <a:prstGeom prst="rect">
          <a:avLst/>
        </a:prstGeom>
      </xdr:spPr>
    </xdr:pic>
    <xdr:clientData/>
  </xdr:twoCellAnchor>
  <xdr:twoCellAnchor editAs="oneCell">
    <xdr:from>
      <xdr:col>7</xdr:col>
      <xdr:colOff>116023</xdr:colOff>
      <xdr:row>5</xdr:row>
      <xdr:rowOff>194378</xdr:rowOff>
    </xdr:from>
    <xdr:to>
      <xdr:col>11</xdr:col>
      <xdr:colOff>1139302</xdr:colOff>
      <xdr:row>17</xdr:row>
      <xdr:rowOff>165315</xdr:rowOff>
    </xdr:to>
    <xdr:pic>
      <xdr:nvPicPr>
        <xdr:cNvPr id="7" name="Imagen 6">
          <a:extLst>
            <a:ext uri="{FF2B5EF4-FFF2-40B4-BE49-F238E27FC236}">
              <a16:creationId xmlns:a16="http://schemas.microsoft.com/office/drawing/2014/main" id="{8E1CE020-88DF-4A47-B05F-76D49BD3873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663383" y="1718378"/>
          <a:ext cx="4337979" cy="2355997"/>
        </a:xfrm>
        <a:prstGeom prst="rect">
          <a:avLst/>
        </a:prstGeom>
      </xdr:spPr>
    </xdr:pic>
    <xdr:clientData/>
  </xdr:twoCellAnchor>
  <xdr:oneCellAnchor>
    <xdr:from>
      <xdr:col>7</xdr:col>
      <xdr:colOff>292473</xdr:colOff>
      <xdr:row>37</xdr:row>
      <xdr:rowOff>80335</xdr:rowOff>
    </xdr:from>
    <xdr:ext cx="3840000" cy="2880000"/>
    <xdr:pic>
      <xdr:nvPicPr>
        <xdr:cNvPr id="8" name="Imagen 7">
          <a:extLst>
            <a:ext uri="{FF2B5EF4-FFF2-40B4-BE49-F238E27FC236}">
              <a16:creationId xmlns:a16="http://schemas.microsoft.com/office/drawing/2014/main" id="{62E46F07-3427-400C-9356-97C054107A4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839833" y="8629975"/>
          <a:ext cx="3840000" cy="2880000"/>
        </a:xfrm>
        <a:prstGeom prst="rect">
          <a:avLst/>
        </a:prstGeom>
      </xdr:spPr>
    </xdr:pic>
    <xdr:clientData/>
  </xdr:oneCellAnchor>
  <xdr:oneCellAnchor>
    <xdr:from>
      <xdr:col>1</xdr:col>
      <xdr:colOff>111391</xdr:colOff>
      <xdr:row>38</xdr:row>
      <xdr:rowOff>40960</xdr:rowOff>
    </xdr:from>
    <xdr:ext cx="4416001" cy="2484000"/>
    <xdr:pic>
      <xdr:nvPicPr>
        <xdr:cNvPr id="9" name="Imagen 8">
          <a:extLst>
            <a:ext uri="{FF2B5EF4-FFF2-40B4-BE49-F238E27FC236}">
              <a16:creationId xmlns:a16="http://schemas.microsoft.com/office/drawing/2014/main" id="{371546BB-0AA4-45BA-A25A-95901B269B69}"/>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03871" y="8773480"/>
          <a:ext cx="4416001" cy="2484000"/>
        </a:xfrm>
        <a:prstGeom prst="rect">
          <a:avLst/>
        </a:prstGeom>
      </xdr:spPr>
    </xdr:pic>
    <xdr:clientData/>
  </xdr:oneCellAnchor>
  <xdr:oneCellAnchor>
    <xdr:from>
      <xdr:col>8</xdr:col>
      <xdr:colOff>78160</xdr:colOff>
      <xdr:row>53</xdr:row>
      <xdr:rowOff>175585</xdr:rowOff>
    </xdr:from>
    <xdr:ext cx="3600000" cy="2700000"/>
    <xdr:pic>
      <xdr:nvPicPr>
        <xdr:cNvPr id="10" name="Imagen 9">
          <a:extLst>
            <a:ext uri="{FF2B5EF4-FFF2-40B4-BE49-F238E27FC236}">
              <a16:creationId xmlns:a16="http://schemas.microsoft.com/office/drawing/2014/main" id="{1E5F2889-BDF0-464F-ACA3-22B70089AF9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006520" y="12306625"/>
          <a:ext cx="3600000" cy="2700000"/>
        </a:xfrm>
        <a:prstGeom prst="rect">
          <a:avLst/>
        </a:prstGeom>
      </xdr:spPr>
    </xdr:pic>
    <xdr:clientData/>
  </xdr:oneCellAnchor>
  <xdr:oneCellAnchor>
    <xdr:from>
      <xdr:col>1</xdr:col>
      <xdr:colOff>468577</xdr:colOff>
      <xdr:row>53</xdr:row>
      <xdr:rowOff>181666</xdr:rowOff>
    </xdr:from>
    <xdr:ext cx="3696000" cy="2772000"/>
    <xdr:pic>
      <xdr:nvPicPr>
        <xdr:cNvPr id="11" name="Imagen 10">
          <a:extLst>
            <a:ext uri="{FF2B5EF4-FFF2-40B4-BE49-F238E27FC236}">
              <a16:creationId xmlns:a16="http://schemas.microsoft.com/office/drawing/2014/main" id="{90CE8DA8-B5DD-4ACD-9DE0-E2799BC64C9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261057" y="12312706"/>
          <a:ext cx="3696000" cy="2772000"/>
        </a:xfrm>
        <a:prstGeom prst="rect">
          <a:avLst/>
        </a:prstGeom>
      </xdr:spPr>
    </xdr:pic>
    <xdr:clientData/>
  </xdr:oneCellAnchor>
  <xdr:oneCellAnchor>
    <xdr:from>
      <xdr:col>8</xdr:col>
      <xdr:colOff>78160</xdr:colOff>
      <xdr:row>69</xdr:row>
      <xdr:rowOff>175585</xdr:rowOff>
    </xdr:from>
    <xdr:ext cx="3600000" cy="2700000"/>
    <xdr:pic>
      <xdr:nvPicPr>
        <xdr:cNvPr id="12" name="Imagen 11">
          <a:extLst>
            <a:ext uri="{FF2B5EF4-FFF2-40B4-BE49-F238E27FC236}">
              <a16:creationId xmlns:a16="http://schemas.microsoft.com/office/drawing/2014/main" id="{0254E543-AF46-4569-9989-5B0D98EA514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006520" y="15994705"/>
          <a:ext cx="3600000" cy="2700000"/>
        </a:xfrm>
        <a:prstGeom prst="rect">
          <a:avLst/>
        </a:prstGeom>
      </xdr:spPr>
    </xdr:pic>
    <xdr:clientData/>
  </xdr:oneCellAnchor>
  <xdr:oneCellAnchor>
    <xdr:from>
      <xdr:col>1</xdr:col>
      <xdr:colOff>468577</xdr:colOff>
      <xdr:row>69</xdr:row>
      <xdr:rowOff>181666</xdr:rowOff>
    </xdr:from>
    <xdr:ext cx="3696000" cy="2772000"/>
    <xdr:pic>
      <xdr:nvPicPr>
        <xdr:cNvPr id="13" name="Imagen 12">
          <a:extLst>
            <a:ext uri="{FF2B5EF4-FFF2-40B4-BE49-F238E27FC236}">
              <a16:creationId xmlns:a16="http://schemas.microsoft.com/office/drawing/2014/main" id="{CDFFF839-E826-4FAC-952F-6CF512D6745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261057" y="16000786"/>
          <a:ext cx="3696000" cy="2772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125507</xdr:colOff>
      <xdr:row>5</xdr:row>
      <xdr:rowOff>71718</xdr:rowOff>
    </xdr:from>
    <xdr:to>
      <xdr:col>6</xdr:col>
      <xdr:colOff>506508</xdr:colOff>
      <xdr:row>18</xdr:row>
      <xdr:rowOff>112751</xdr:rowOff>
    </xdr:to>
    <xdr:pic>
      <xdr:nvPicPr>
        <xdr:cNvPr id="20" name="8 Imagen">
          <a:extLst>
            <a:ext uri="{FF2B5EF4-FFF2-40B4-BE49-F238E27FC236}">
              <a16:creationId xmlns:a16="http://schemas.microsoft.com/office/drawing/2014/main" id="{DD06F848-0767-407C-90CD-8001B26C1B4E}"/>
            </a:ext>
          </a:extLst>
        </xdr:cNvPr>
        <xdr:cNvPicPr>
          <a:picLocks noChangeAspect="1"/>
        </xdr:cNvPicPr>
      </xdr:nvPicPr>
      <xdr:blipFill>
        <a:blip xmlns:r="http://schemas.openxmlformats.org/officeDocument/2006/relationships" r:embed="rId3"/>
        <a:stretch>
          <a:fillRect/>
        </a:stretch>
      </xdr:blipFill>
      <xdr:spPr>
        <a:xfrm>
          <a:off x="376519" y="1497106"/>
          <a:ext cx="3437965" cy="2389786"/>
        </a:xfrm>
        <a:prstGeom prst="rect">
          <a:avLst/>
        </a:prstGeom>
      </xdr:spPr>
    </xdr:pic>
    <xdr:clientData/>
  </xdr:twoCellAnchor>
  <xdr:twoCellAnchor editAs="oneCell">
    <xdr:from>
      <xdr:col>8</xdr:col>
      <xdr:colOff>986527</xdr:colOff>
      <xdr:row>5</xdr:row>
      <xdr:rowOff>71719</xdr:rowOff>
    </xdr:from>
    <xdr:to>
      <xdr:col>10</xdr:col>
      <xdr:colOff>49797</xdr:colOff>
      <xdr:row>18</xdr:row>
      <xdr:rowOff>112752</xdr:rowOff>
    </xdr:to>
    <xdr:pic>
      <xdr:nvPicPr>
        <xdr:cNvPr id="21" name="9 Imagen">
          <a:extLst>
            <a:ext uri="{FF2B5EF4-FFF2-40B4-BE49-F238E27FC236}">
              <a16:creationId xmlns:a16="http://schemas.microsoft.com/office/drawing/2014/main" id="{3F3C81F9-C58F-4BB9-BF54-0C48E1520F87}"/>
            </a:ext>
          </a:extLst>
        </xdr:cNvPr>
        <xdr:cNvPicPr>
          <a:picLocks noChangeAspect="1"/>
        </xdr:cNvPicPr>
      </xdr:nvPicPr>
      <xdr:blipFill>
        <a:blip xmlns:r="http://schemas.openxmlformats.org/officeDocument/2006/relationships" r:embed="rId4"/>
        <a:stretch>
          <a:fillRect/>
        </a:stretch>
      </xdr:blipFill>
      <xdr:spPr>
        <a:xfrm>
          <a:off x="5531633" y="1497107"/>
          <a:ext cx="1492705" cy="2389786"/>
        </a:xfrm>
        <a:prstGeom prst="rect">
          <a:avLst/>
        </a:prstGeom>
      </xdr:spPr>
    </xdr:pic>
    <xdr:clientData/>
  </xdr:twoCellAnchor>
  <xdr:twoCellAnchor editAs="oneCell">
    <xdr:from>
      <xdr:col>1</xdr:col>
      <xdr:colOff>152400</xdr:colOff>
      <xdr:row>21</xdr:row>
      <xdr:rowOff>72125</xdr:rowOff>
    </xdr:from>
    <xdr:to>
      <xdr:col>6</xdr:col>
      <xdr:colOff>541021</xdr:colOff>
      <xdr:row>34</xdr:row>
      <xdr:rowOff>105539</xdr:rowOff>
    </xdr:to>
    <xdr:pic>
      <xdr:nvPicPr>
        <xdr:cNvPr id="22" name="12 Imagen">
          <a:extLst>
            <a:ext uri="{FF2B5EF4-FFF2-40B4-BE49-F238E27FC236}">
              <a16:creationId xmlns:a16="http://schemas.microsoft.com/office/drawing/2014/main" id="{F36EA218-C84C-44F3-82F7-BD536AB5E5C7}"/>
            </a:ext>
          </a:extLst>
        </xdr:cNvPr>
        <xdr:cNvPicPr>
          <a:picLocks noChangeAspect="1"/>
        </xdr:cNvPicPr>
      </xdr:nvPicPr>
      <xdr:blipFill>
        <a:blip xmlns:r="http://schemas.openxmlformats.org/officeDocument/2006/relationships" r:embed="rId5"/>
        <a:stretch>
          <a:fillRect/>
        </a:stretch>
      </xdr:blipFill>
      <xdr:spPr>
        <a:xfrm>
          <a:off x="403412" y="4581372"/>
          <a:ext cx="3445585" cy="2382167"/>
        </a:xfrm>
        <a:prstGeom prst="rect">
          <a:avLst/>
        </a:prstGeom>
      </xdr:spPr>
    </xdr:pic>
    <xdr:clientData/>
  </xdr:twoCellAnchor>
  <xdr:twoCellAnchor editAs="oneCell">
    <xdr:from>
      <xdr:col>7</xdr:col>
      <xdr:colOff>520363</xdr:colOff>
      <xdr:row>21</xdr:row>
      <xdr:rowOff>94536</xdr:rowOff>
    </xdr:from>
    <xdr:to>
      <xdr:col>11</xdr:col>
      <xdr:colOff>20662</xdr:colOff>
      <xdr:row>34</xdr:row>
      <xdr:rowOff>127950</xdr:rowOff>
    </xdr:to>
    <xdr:pic>
      <xdr:nvPicPr>
        <xdr:cNvPr id="23" name="14 Imagen">
          <a:extLst>
            <a:ext uri="{FF2B5EF4-FFF2-40B4-BE49-F238E27FC236}">
              <a16:creationId xmlns:a16="http://schemas.microsoft.com/office/drawing/2014/main" id="{DFB7049B-3713-48F1-8A61-B8AB09518943}"/>
            </a:ext>
          </a:extLst>
        </xdr:cNvPr>
        <xdr:cNvPicPr>
          <a:picLocks noChangeAspect="1"/>
        </xdr:cNvPicPr>
      </xdr:nvPicPr>
      <xdr:blipFill>
        <a:blip xmlns:r="http://schemas.openxmlformats.org/officeDocument/2006/relationships" r:embed="rId6"/>
        <a:stretch>
          <a:fillRect/>
        </a:stretch>
      </xdr:blipFill>
      <xdr:spPr>
        <a:xfrm>
          <a:off x="4482763" y="4603783"/>
          <a:ext cx="3435805" cy="2382167"/>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1</xdr:col>
      <xdr:colOff>111561</xdr:colOff>
      <xdr:row>37</xdr:row>
      <xdr:rowOff>53788</xdr:rowOff>
    </xdr:from>
    <xdr:to>
      <xdr:col>6</xdr:col>
      <xdr:colOff>545645</xdr:colOff>
      <xdr:row>50</xdr:row>
      <xdr:rowOff>174731</xdr:rowOff>
    </xdr:to>
    <xdr:pic>
      <xdr:nvPicPr>
        <xdr:cNvPr id="24" name="Imagen 23">
          <a:extLst>
            <a:ext uri="{FF2B5EF4-FFF2-40B4-BE49-F238E27FC236}">
              <a16:creationId xmlns:a16="http://schemas.microsoft.com/office/drawing/2014/main" id="{99885F36-1834-43E4-A0B2-F45AD7FA8A85}"/>
            </a:ext>
          </a:extLst>
        </xdr:cNvPr>
        <xdr:cNvPicPr>
          <a:picLocks noChangeAspect="1"/>
        </xdr:cNvPicPr>
      </xdr:nvPicPr>
      <xdr:blipFill>
        <a:blip xmlns:r="http://schemas.openxmlformats.org/officeDocument/2006/relationships" r:embed="rId7"/>
        <a:stretch>
          <a:fillRect/>
        </a:stretch>
      </xdr:blipFill>
      <xdr:spPr>
        <a:xfrm>
          <a:off x="362573" y="7709647"/>
          <a:ext cx="3491048" cy="2451766"/>
        </a:xfrm>
        <a:prstGeom prst="rect">
          <a:avLst/>
        </a:prstGeom>
      </xdr:spPr>
    </xdr:pic>
    <xdr:clientData/>
  </xdr:twoCellAnchor>
  <xdr:twoCellAnchor editAs="oneCell">
    <xdr:from>
      <xdr:col>8</xdr:col>
      <xdr:colOff>4126</xdr:colOff>
      <xdr:row>37</xdr:row>
      <xdr:rowOff>65990</xdr:rowOff>
    </xdr:from>
    <xdr:to>
      <xdr:col>11</xdr:col>
      <xdr:colOff>137778</xdr:colOff>
      <xdr:row>50</xdr:row>
      <xdr:rowOff>179313</xdr:rowOff>
    </xdr:to>
    <xdr:pic>
      <xdr:nvPicPr>
        <xdr:cNvPr id="25" name="Imagen 24">
          <a:extLst>
            <a:ext uri="{FF2B5EF4-FFF2-40B4-BE49-F238E27FC236}">
              <a16:creationId xmlns:a16="http://schemas.microsoft.com/office/drawing/2014/main" id="{314DAD93-7834-4438-ADBA-F80AECAD10FE}"/>
            </a:ext>
          </a:extLst>
        </xdr:cNvPr>
        <xdr:cNvPicPr>
          <a:picLocks noChangeAspect="1"/>
        </xdr:cNvPicPr>
      </xdr:nvPicPr>
      <xdr:blipFill>
        <a:blip xmlns:r="http://schemas.openxmlformats.org/officeDocument/2006/relationships" r:embed="rId8"/>
        <a:stretch>
          <a:fillRect/>
        </a:stretch>
      </xdr:blipFill>
      <xdr:spPr>
        <a:xfrm>
          <a:off x="4549232" y="7721849"/>
          <a:ext cx="3486452" cy="2444146"/>
        </a:xfrm>
        <a:prstGeom prst="rect">
          <a:avLst/>
        </a:prstGeom>
      </xdr:spPr>
    </xdr:pic>
    <xdr:clientData/>
  </xdr:twoCellAnchor>
  <xdr:twoCellAnchor editAs="oneCell">
    <xdr:from>
      <xdr:col>1</xdr:col>
      <xdr:colOff>107576</xdr:colOff>
      <xdr:row>53</xdr:row>
      <xdr:rowOff>87157</xdr:rowOff>
    </xdr:from>
    <xdr:to>
      <xdr:col>6</xdr:col>
      <xdr:colOff>547643</xdr:colOff>
      <xdr:row>66</xdr:row>
      <xdr:rowOff>44823</xdr:rowOff>
    </xdr:to>
    <xdr:pic>
      <xdr:nvPicPr>
        <xdr:cNvPr id="26" name="Imagen 25">
          <a:extLst>
            <a:ext uri="{FF2B5EF4-FFF2-40B4-BE49-F238E27FC236}">
              <a16:creationId xmlns:a16="http://schemas.microsoft.com/office/drawing/2014/main" id="{5E7492D8-EFCB-4E12-BBBD-F9CCACE0D616}"/>
            </a:ext>
          </a:extLst>
        </xdr:cNvPr>
        <xdr:cNvPicPr>
          <a:picLocks noChangeAspect="1"/>
        </xdr:cNvPicPr>
      </xdr:nvPicPr>
      <xdr:blipFill>
        <a:blip xmlns:r="http://schemas.openxmlformats.org/officeDocument/2006/relationships" r:embed="rId9"/>
        <a:stretch>
          <a:fillRect/>
        </a:stretch>
      </xdr:blipFill>
      <xdr:spPr>
        <a:xfrm>
          <a:off x="358588" y="10746192"/>
          <a:ext cx="3497031" cy="2288490"/>
        </a:xfrm>
        <a:prstGeom prst="rect">
          <a:avLst/>
        </a:prstGeom>
      </xdr:spPr>
    </xdr:pic>
    <xdr:clientData/>
  </xdr:twoCellAnchor>
  <xdr:twoCellAnchor editAs="oneCell">
    <xdr:from>
      <xdr:col>8</xdr:col>
      <xdr:colOff>77586</xdr:colOff>
      <xdr:row>53</xdr:row>
      <xdr:rowOff>49680</xdr:rowOff>
    </xdr:from>
    <xdr:to>
      <xdr:col>11</xdr:col>
      <xdr:colOff>218858</xdr:colOff>
      <xdr:row>66</xdr:row>
      <xdr:rowOff>170622</xdr:rowOff>
    </xdr:to>
    <xdr:pic>
      <xdr:nvPicPr>
        <xdr:cNvPr id="27" name="Imagen 26">
          <a:extLst>
            <a:ext uri="{FF2B5EF4-FFF2-40B4-BE49-F238E27FC236}">
              <a16:creationId xmlns:a16="http://schemas.microsoft.com/office/drawing/2014/main" id="{991C3839-19F5-44A5-A815-77DA6B725A5B}"/>
            </a:ext>
          </a:extLst>
        </xdr:cNvPr>
        <xdr:cNvPicPr>
          <a:picLocks noChangeAspect="1"/>
        </xdr:cNvPicPr>
      </xdr:nvPicPr>
      <xdr:blipFill>
        <a:blip xmlns:r="http://schemas.openxmlformats.org/officeDocument/2006/relationships" r:embed="rId10"/>
        <a:stretch>
          <a:fillRect/>
        </a:stretch>
      </xdr:blipFill>
      <xdr:spPr>
        <a:xfrm>
          <a:off x="4622692" y="10708715"/>
          <a:ext cx="3494072" cy="245176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CD01B0D1-61E6-4DCA-88C9-F58ED856E10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4846F0C6-C09D-4E61-BDA0-89702D453DE7}"/>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7</xdr:col>
      <xdr:colOff>109535</xdr:colOff>
      <xdr:row>22</xdr:row>
      <xdr:rowOff>112093</xdr:rowOff>
    </xdr:from>
    <xdr:to>
      <xdr:col>11</xdr:col>
      <xdr:colOff>523875</xdr:colOff>
      <xdr:row>35</xdr:row>
      <xdr:rowOff>112093</xdr:rowOff>
    </xdr:to>
    <xdr:pic>
      <xdr:nvPicPr>
        <xdr:cNvPr id="4" name="Imagen 3">
          <a:extLst>
            <a:ext uri="{FF2B5EF4-FFF2-40B4-BE49-F238E27FC236}">
              <a16:creationId xmlns:a16="http://schemas.microsoft.com/office/drawing/2014/main" id="{37E7A3C7-1DA7-450F-A1B4-35CC85EFB4E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54815" y="4988893"/>
          <a:ext cx="4552000" cy="2392680"/>
        </a:xfrm>
        <a:prstGeom prst="rect">
          <a:avLst/>
        </a:prstGeom>
      </xdr:spPr>
    </xdr:pic>
    <xdr:clientData/>
  </xdr:twoCellAnchor>
  <xdr:twoCellAnchor editAs="oneCell">
    <xdr:from>
      <xdr:col>1</xdr:col>
      <xdr:colOff>58559</xdr:colOff>
      <xdr:row>55</xdr:row>
      <xdr:rowOff>102713</xdr:rowOff>
    </xdr:from>
    <xdr:to>
      <xdr:col>6</xdr:col>
      <xdr:colOff>561975</xdr:colOff>
      <xdr:row>68</xdr:row>
      <xdr:rowOff>80362</xdr:rowOff>
    </xdr:to>
    <xdr:pic>
      <xdr:nvPicPr>
        <xdr:cNvPr id="5" name="Imagen 4">
          <a:extLst>
            <a:ext uri="{FF2B5EF4-FFF2-40B4-BE49-F238E27FC236}">
              <a16:creationId xmlns:a16="http://schemas.microsoft.com/office/drawing/2014/main" id="{9C793B29-3058-4557-8754-BAB0A514DA7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25259" y="11685113"/>
          <a:ext cx="3696196" cy="2454149"/>
        </a:xfrm>
        <a:prstGeom prst="rect">
          <a:avLst/>
        </a:prstGeom>
      </xdr:spPr>
    </xdr:pic>
    <xdr:clientData/>
  </xdr:twoCellAnchor>
  <xdr:oneCellAnchor>
    <xdr:from>
      <xdr:col>1</xdr:col>
      <xdr:colOff>64941</xdr:colOff>
      <xdr:row>6</xdr:row>
      <xdr:rowOff>57081</xdr:rowOff>
    </xdr:from>
    <xdr:ext cx="3621234" cy="2555191"/>
    <xdr:pic>
      <xdr:nvPicPr>
        <xdr:cNvPr id="6" name="Imagen 5">
          <a:extLst>
            <a:ext uri="{FF2B5EF4-FFF2-40B4-BE49-F238E27FC236}">
              <a16:creationId xmlns:a16="http://schemas.microsoft.com/office/drawing/2014/main" id="{7A8E0019-9C7B-43EA-A41F-B2547F5E205B}"/>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r="9469"/>
        <a:stretch/>
      </xdr:blipFill>
      <xdr:spPr>
        <a:xfrm>
          <a:off x="331641" y="1794441"/>
          <a:ext cx="3621234" cy="2555191"/>
        </a:xfrm>
        <a:prstGeom prst="rect">
          <a:avLst/>
        </a:prstGeom>
      </xdr:spPr>
    </xdr:pic>
    <xdr:clientData/>
  </xdr:oneCellAnchor>
  <xdr:twoCellAnchor editAs="oneCell">
    <xdr:from>
      <xdr:col>7</xdr:col>
      <xdr:colOff>100072</xdr:colOff>
      <xdr:row>55</xdr:row>
      <xdr:rowOff>114301</xdr:rowOff>
    </xdr:from>
    <xdr:to>
      <xdr:col>11</xdr:col>
      <xdr:colOff>485774</xdr:colOff>
      <xdr:row>68</xdr:row>
      <xdr:rowOff>85725</xdr:rowOff>
    </xdr:to>
    <xdr:pic>
      <xdr:nvPicPr>
        <xdr:cNvPr id="7" name="Imagen 6">
          <a:extLst>
            <a:ext uri="{FF2B5EF4-FFF2-40B4-BE49-F238E27FC236}">
              <a16:creationId xmlns:a16="http://schemas.microsoft.com/office/drawing/2014/main" id="{9B29E4FB-3648-44E9-A755-5BD73675E09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45352" y="11696701"/>
          <a:ext cx="4523362" cy="2447924"/>
        </a:xfrm>
        <a:prstGeom prst="rect">
          <a:avLst/>
        </a:prstGeom>
      </xdr:spPr>
    </xdr:pic>
    <xdr:clientData/>
  </xdr:twoCellAnchor>
  <xdr:twoCellAnchor editAs="oneCell">
    <xdr:from>
      <xdr:col>1</xdr:col>
      <xdr:colOff>68707</xdr:colOff>
      <xdr:row>74</xdr:row>
      <xdr:rowOff>76510</xdr:rowOff>
    </xdr:from>
    <xdr:to>
      <xdr:col>6</xdr:col>
      <xdr:colOff>561974</xdr:colOff>
      <xdr:row>87</xdr:row>
      <xdr:rowOff>120010</xdr:rowOff>
    </xdr:to>
    <xdr:pic>
      <xdr:nvPicPr>
        <xdr:cNvPr id="8" name="Imagen 7">
          <a:extLst>
            <a:ext uri="{FF2B5EF4-FFF2-40B4-BE49-F238E27FC236}">
              <a16:creationId xmlns:a16="http://schemas.microsoft.com/office/drawing/2014/main" id="{BCE884E8-1917-48A7-B33D-40F26856909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35407" y="18379750"/>
          <a:ext cx="3686047" cy="2420940"/>
        </a:xfrm>
        <a:prstGeom prst="rect">
          <a:avLst/>
        </a:prstGeom>
      </xdr:spPr>
    </xdr:pic>
    <xdr:clientData/>
  </xdr:twoCellAnchor>
  <xdr:twoCellAnchor editAs="oneCell">
    <xdr:from>
      <xdr:col>7</xdr:col>
      <xdr:colOff>173925</xdr:colOff>
      <xdr:row>74</xdr:row>
      <xdr:rowOff>85725</xdr:rowOff>
    </xdr:from>
    <xdr:to>
      <xdr:col>11</xdr:col>
      <xdr:colOff>419099</xdr:colOff>
      <xdr:row>87</xdr:row>
      <xdr:rowOff>129225</xdr:rowOff>
    </xdr:to>
    <xdr:pic>
      <xdr:nvPicPr>
        <xdr:cNvPr id="9" name="Imagen 8">
          <a:extLst>
            <a:ext uri="{FF2B5EF4-FFF2-40B4-BE49-F238E27FC236}">
              <a16:creationId xmlns:a16="http://schemas.microsoft.com/office/drawing/2014/main" id="{A814592B-F894-4707-8D87-6ED4ABA991F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319205" y="18388965"/>
          <a:ext cx="4382834" cy="2420940"/>
        </a:xfrm>
        <a:prstGeom prst="rect">
          <a:avLst/>
        </a:prstGeom>
      </xdr:spPr>
    </xdr:pic>
    <xdr:clientData/>
  </xdr:twoCellAnchor>
  <xdr:twoCellAnchor editAs="oneCell">
    <xdr:from>
      <xdr:col>1</xdr:col>
      <xdr:colOff>89422</xdr:colOff>
      <xdr:row>39</xdr:row>
      <xdr:rowOff>52520</xdr:rowOff>
    </xdr:from>
    <xdr:to>
      <xdr:col>6</xdr:col>
      <xdr:colOff>590550</xdr:colOff>
      <xdr:row>52</xdr:row>
      <xdr:rowOff>96020</xdr:rowOff>
    </xdr:to>
    <xdr:pic>
      <xdr:nvPicPr>
        <xdr:cNvPr id="12" name="Imagen 11">
          <a:extLst>
            <a:ext uri="{FF2B5EF4-FFF2-40B4-BE49-F238E27FC236}">
              <a16:creationId xmlns:a16="http://schemas.microsoft.com/office/drawing/2014/main" id="{86F062D4-5DA6-4CB1-B158-B91AC6F014F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56122" y="8419280"/>
          <a:ext cx="3693908" cy="2420940"/>
        </a:xfrm>
        <a:prstGeom prst="rect">
          <a:avLst/>
        </a:prstGeom>
      </xdr:spPr>
    </xdr:pic>
    <xdr:clientData/>
  </xdr:twoCellAnchor>
  <xdr:twoCellAnchor editAs="oneCell">
    <xdr:from>
      <xdr:col>7</xdr:col>
      <xdr:colOff>179626</xdr:colOff>
      <xdr:row>39</xdr:row>
      <xdr:rowOff>82312</xdr:rowOff>
    </xdr:from>
    <xdr:to>
      <xdr:col>11</xdr:col>
      <xdr:colOff>561975</xdr:colOff>
      <xdr:row>52</xdr:row>
      <xdr:rowOff>125812</xdr:rowOff>
    </xdr:to>
    <xdr:pic>
      <xdr:nvPicPr>
        <xdr:cNvPr id="13" name="Imagen 12">
          <a:extLst>
            <a:ext uri="{FF2B5EF4-FFF2-40B4-BE49-F238E27FC236}">
              <a16:creationId xmlns:a16="http://schemas.microsoft.com/office/drawing/2014/main" id="{72B1C00D-BD81-4E9E-9EE3-79E6F40F73A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324906" y="8449072"/>
          <a:ext cx="4520009" cy="2420940"/>
        </a:xfrm>
        <a:prstGeom prst="rect">
          <a:avLst/>
        </a:prstGeom>
      </xdr:spPr>
    </xdr:pic>
    <xdr:clientData/>
  </xdr:twoCellAnchor>
  <xdr:twoCellAnchor editAs="oneCell">
    <xdr:from>
      <xdr:col>7</xdr:col>
      <xdr:colOff>124042</xdr:colOff>
      <xdr:row>6</xdr:row>
      <xdr:rowOff>95249</xdr:rowOff>
    </xdr:from>
    <xdr:to>
      <xdr:col>11</xdr:col>
      <xdr:colOff>523875</xdr:colOff>
      <xdr:row>19</xdr:row>
      <xdr:rowOff>129224</xdr:rowOff>
    </xdr:to>
    <xdr:pic>
      <xdr:nvPicPr>
        <xdr:cNvPr id="14" name="Imagen 13">
          <a:extLst>
            <a:ext uri="{FF2B5EF4-FFF2-40B4-BE49-F238E27FC236}">
              <a16:creationId xmlns:a16="http://schemas.microsoft.com/office/drawing/2014/main" id="{AB005F89-639B-4AF5-B2C7-D9C78440D3A6}"/>
            </a:ext>
          </a:extLst>
        </xdr:cNvPr>
        <xdr:cNvPicPr>
          <a:picLocks noChangeAspect="1"/>
        </xdr:cNvPicPr>
      </xdr:nvPicPr>
      <xdr:blipFill>
        <a:blip xmlns:r="http://schemas.openxmlformats.org/officeDocument/2006/relationships" r:embed="rId11"/>
        <a:stretch>
          <a:fillRect/>
        </a:stretch>
      </xdr:blipFill>
      <xdr:spPr>
        <a:xfrm>
          <a:off x="4269322" y="1832609"/>
          <a:ext cx="4537493" cy="2426655"/>
        </a:xfrm>
        <a:prstGeom prst="rect">
          <a:avLst/>
        </a:prstGeom>
      </xdr:spPr>
    </xdr:pic>
    <xdr:clientData/>
  </xdr:twoCellAnchor>
  <xdr:twoCellAnchor editAs="oneCell">
    <xdr:from>
      <xdr:col>1</xdr:col>
      <xdr:colOff>118265</xdr:colOff>
      <xdr:row>22</xdr:row>
      <xdr:rowOff>66674</xdr:rowOff>
    </xdr:from>
    <xdr:to>
      <xdr:col>6</xdr:col>
      <xdr:colOff>600075</xdr:colOff>
      <xdr:row>35</xdr:row>
      <xdr:rowOff>100649</xdr:rowOff>
    </xdr:to>
    <xdr:pic>
      <xdr:nvPicPr>
        <xdr:cNvPr id="15" name="Imagen 14">
          <a:extLst>
            <a:ext uri="{FF2B5EF4-FFF2-40B4-BE49-F238E27FC236}">
              <a16:creationId xmlns:a16="http://schemas.microsoft.com/office/drawing/2014/main" id="{14CE4097-D720-4ADA-BD6F-14E2FBFC646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84965" y="4943474"/>
          <a:ext cx="3674590" cy="242665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948F7F62-80C5-45CC-A0E4-5C3A9ACEB78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18ED6A7B-760A-4A87-B048-03B9FC630BFB}"/>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134470</xdr:colOff>
      <xdr:row>5</xdr:row>
      <xdr:rowOff>78441</xdr:rowOff>
    </xdr:from>
    <xdr:to>
      <xdr:col>6</xdr:col>
      <xdr:colOff>311075</xdr:colOff>
      <xdr:row>18</xdr:row>
      <xdr:rowOff>59615</xdr:rowOff>
    </xdr:to>
    <xdr:pic>
      <xdr:nvPicPr>
        <xdr:cNvPr id="4" name="12 Imagen">
          <a:extLst>
            <a:ext uri="{FF2B5EF4-FFF2-40B4-BE49-F238E27FC236}">
              <a16:creationId xmlns:a16="http://schemas.microsoft.com/office/drawing/2014/main" id="{B2498883-30C9-4ECE-B43E-EA7FF8EE7F19}"/>
            </a:ext>
          </a:extLst>
        </xdr:cNvPr>
        <xdr:cNvPicPr>
          <a:picLocks noChangeAspect="1"/>
        </xdr:cNvPicPr>
      </xdr:nvPicPr>
      <xdr:blipFill>
        <a:blip xmlns:r="http://schemas.openxmlformats.org/officeDocument/2006/relationships" r:embed="rId3"/>
        <a:stretch>
          <a:fillRect/>
        </a:stretch>
      </xdr:blipFill>
      <xdr:spPr>
        <a:xfrm>
          <a:off x="736450" y="1503381"/>
          <a:ext cx="3377005" cy="2373854"/>
        </a:xfrm>
        <a:prstGeom prst="rect">
          <a:avLst/>
        </a:prstGeom>
      </xdr:spPr>
    </xdr:pic>
    <xdr:clientData/>
  </xdr:twoCellAnchor>
  <xdr:twoCellAnchor editAs="oneCell">
    <xdr:from>
      <xdr:col>8</xdr:col>
      <xdr:colOff>1</xdr:colOff>
      <xdr:row>5</xdr:row>
      <xdr:rowOff>78441</xdr:rowOff>
    </xdr:from>
    <xdr:to>
      <xdr:col>10</xdr:col>
      <xdr:colOff>804135</xdr:colOff>
      <xdr:row>18</xdr:row>
      <xdr:rowOff>59615</xdr:rowOff>
    </xdr:to>
    <xdr:pic>
      <xdr:nvPicPr>
        <xdr:cNvPr id="5" name="13 Imagen">
          <a:extLst>
            <a:ext uri="{FF2B5EF4-FFF2-40B4-BE49-F238E27FC236}">
              <a16:creationId xmlns:a16="http://schemas.microsoft.com/office/drawing/2014/main" id="{E6B8A6F0-F40F-4D4B-9B04-55F8C6238FFA}"/>
            </a:ext>
          </a:extLst>
        </xdr:cNvPr>
        <xdr:cNvPicPr>
          <a:picLocks noChangeAspect="1"/>
        </xdr:cNvPicPr>
      </xdr:nvPicPr>
      <xdr:blipFill>
        <a:blip xmlns:r="http://schemas.openxmlformats.org/officeDocument/2006/relationships" r:embed="rId4"/>
        <a:stretch>
          <a:fillRect/>
        </a:stretch>
      </xdr:blipFill>
      <xdr:spPr>
        <a:xfrm>
          <a:off x="4876801" y="1503381"/>
          <a:ext cx="3356834" cy="2373854"/>
        </a:xfrm>
        <a:prstGeom prst="rect">
          <a:avLst/>
        </a:prstGeom>
      </xdr:spPr>
    </xdr:pic>
    <xdr:clientData/>
  </xdr:twoCellAnchor>
  <xdr:twoCellAnchor editAs="oneCell">
    <xdr:from>
      <xdr:col>2</xdr:col>
      <xdr:colOff>212912</xdr:colOff>
      <xdr:row>21</xdr:row>
      <xdr:rowOff>89648</xdr:rowOff>
    </xdr:from>
    <xdr:to>
      <xdr:col>6</xdr:col>
      <xdr:colOff>389517</xdr:colOff>
      <xdr:row>34</xdr:row>
      <xdr:rowOff>70822</xdr:rowOff>
    </xdr:to>
    <xdr:pic>
      <xdr:nvPicPr>
        <xdr:cNvPr id="6" name="35 Imagen">
          <a:extLst>
            <a:ext uri="{FF2B5EF4-FFF2-40B4-BE49-F238E27FC236}">
              <a16:creationId xmlns:a16="http://schemas.microsoft.com/office/drawing/2014/main" id="{860E3E9B-34D2-4470-84FE-0FE4A1FAD1E1}"/>
            </a:ext>
          </a:extLst>
        </xdr:cNvPr>
        <xdr:cNvPicPr>
          <a:picLocks noChangeAspect="1"/>
        </xdr:cNvPicPr>
      </xdr:nvPicPr>
      <xdr:blipFill>
        <a:blip xmlns:r="http://schemas.openxmlformats.org/officeDocument/2006/relationships" r:embed="rId5"/>
        <a:stretch>
          <a:fillRect/>
        </a:stretch>
      </xdr:blipFill>
      <xdr:spPr>
        <a:xfrm>
          <a:off x="814892" y="4707368"/>
          <a:ext cx="3377005" cy="2373854"/>
        </a:xfrm>
        <a:prstGeom prst="rect">
          <a:avLst/>
        </a:prstGeom>
      </xdr:spPr>
    </xdr:pic>
    <xdr:clientData/>
  </xdr:twoCellAnchor>
  <xdr:twoCellAnchor editAs="oneCell">
    <xdr:from>
      <xdr:col>8</xdr:col>
      <xdr:colOff>22412</xdr:colOff>
      <xdr:row>21</xdr:row>
      <xdr:rowOff>112059</xdr:rowOff>
    </xdr:from>
    <xdr:to>
      <xdr:col>10</xdr:col>
      <xdr:colOff>826546</xdr:colOff>
      <xdr:row>34</xdr:row>
      <xdr:rowOff>93233</xdr:rowOff>
    </xdr:to>
    <xdr:pic>
      <xdr:nvPicPr>
        <xdr:cNvPr id="7" name="36 Imagen">
          <a:extLst>
            <a:ext uri="{FF2B5EF4-FFF2-40B4-BE49-F238E27FC236}">
              <a16:creationId xmlns:a16="http://schemas.microsoft.com/office/drawing/2014/main" id="{4A9D2800-92F2-4771-9770-AC93719C2743}"/>
            </a:ext>
          </a:extLst>
        </xdr:cNvPr>
        <xdr:cNvPicPr>
          <a:picLocks noChangeAspect="1"/>
        </xdr:cNvPicPr>
      </xdr:nvPicPr>
      <xdr:blipFill>
        <a:blip xmlns:r="http://schemas.openxmlformats.org/officeDocument/2006/relationships" r:embed="rId6"/>
        <a:stretch>
          <a:fillRect/>
        </a:stretch>
      </xdr:blipFill>
      <xdr:spPr>
        <a:xfrm>
          <a:off x="4899212" y="4729779"/>
          <a:ext cx="3356834" cy="2373854"/>
        </a:xfrm>
        <a:prstGeom prst="rect">
          <a:avLst/>
        </a:prstGeom>
      </xdr:spPr>
    </xdr:pic>
    <xdr:clientData/>
  </xdr:twoCellAnchor>
  <xdr:twoCellAnchor editAs="oneCell">
    <xdr:from>
      <xdr:col>2</xdr:col>
      <xdr:colOff>145676</xdr:colOff>
      <xdr:row>37</xdr:row>
      <xdr:rowOff>89648</xdr:rowOff>
    </xdr:from>
    <xdr:to>
      <xdr:col>6</xdr:col>
      <xdr:colOff>322281</xdr:colOff>
      <xdr:row>50</xdr:row>
      <xdr:rowOff>70823</xdr:rowOff>
    </xdr:to>
    <xdr:pic>
      <xdr:nvPicPr>
        <xdr:cNvPr id="8" name="37 Imagen">
          <a:extLst>
            <a:ext uri="{FF2B5EF4-FFF2-40B4-BE49-F238E27FC236}">
              <a16:creationId xmlns:a16="http://schemas.microsoft.com/office/drawing/2014/main" id="{8D306467-1741-4560-B6FF-05B1583A1FA6}"/>
            </a:ext>
          </a:extLst>
        </xdr:cNvPr>
        <xdr:cNvPicPr>
          <a:picLocks noChangeAspect="1"/>
        </xdr:cNvPicPr>
      </xdr:nvPicPr>
      <xdr:blipFill>
        <a:blip xmlns:r="http://schemas.openxmlformats.org/officeDocument/2006/relationships" r:embed="rId7"/>
        <a:stretch>
          <a:fillRect/>
        </a:stretch>
      </xdr:blipFill>
      <xdr:spPr>
        <a:xfrm>
          <a:off x="747656" y="7900148"/>
          <a:ext cx="3377005" cy="2373855"/>
        </a:xfrm>
        <a:prstGeom prst="rect">
          <a:avLst/>
        </a:prstGeom>
      </xdr:spPr>
    </xdr:pic>
    <xdr:clientData/>
  </xdr:twoCellAnchor>
  <xdr:twoCellAnchor editAs="oneCell">
    <xdr:from>
      <xdr:col>7</xdr:col>
      <xdr:colOff>369794</xdr:colOff>
      <xdr:row>37</xdr:row>
      <xdr:rowOff>89647</xdr:rowOff>
    </xdr:from>
    <xdr:to>
      <xdr:col>10</xdr:col>
      <xdr:colOff>792928</xdr:colOff>
      <xdr:row>50</xdr:row>
      <xdr:rowOff>70822</xdr:rowOff>
    </xdr:to>
    <xdr:pic>
      <xdr:nvPicPr>
        <xdr:cNvPr id="9" name="38 Imagen">
          <a:extLst>
            <a:ext uri="{FF2B5EF4-FFF2-40B4-BE49-F238E27FC236}">
              <a16:creationId xmlns:a16="http://schemas.microsoft.com/office/drawing/2014/main" id="{41693F6C-D341-4604-9CEF-6029084290AF}"/>
            </a:ext>
          </a:extLst>
        </xdr:cNvPr>
        <xdr:cNvPicPr>
          <a:picLocks noChangeAspect="1"/>
        </xdr:cNvPicPr>
      </xdr:nvPicPr>
      <xdr:blipFill>
        <a:blip xmlns:r="http://schemas.openxmlformats.org/officeDocument/2006/relationships" r:embed="rId8"/>
        <a:stretch>
          <a:fillRect/>
        </a:stretch>
      </xdr:blipFill>
      <xdr:spPr>
        <a:xfrm>
          <a:off x="4857974" y="7900147"/>
          <a:ext cx="3364454" cy="2373855"/>
        </a:xfrm>
        <a:prstGeom prst="rect">
          <a:avLst/>
        </a:prstGeom>
      </xdr:spPr>
    </xdr:pic>
    <xdr:clientData/>
  </xdr:twoCellAnchor>
  <xdr:twoCellAnchor editAs="oneCell">
    <xdr:from>
      <xdr:col>2</xdr:col>
      <xdr:colOff>123264</xdr:colOff>
      <xdr:row>53</xdr:row>
      <xdr:rowOff>67235</xdr:rowOff>
    </xdr:from>
    <xdr:to>
      <xdr:col>6</xdr:col>
      <xdr:colOff>368449</xdr:colOff>
      <xdr:row>66</xdr:row>
      <xdr:rowOff>94129</xdr:rowOff>
    </xdr:to>
    <xdr:pic>
      <xdr:nvPicPr>
        <xdr:cNvPr id="10" name="41 Imagen">
          <a:extLst>
            <a:ext uri="{FF2B5EF4-FFF2-40B4-BE49-F238E27FC236}">
              <a16:creationId xmlns:a16="http://schemas.microsoft.com/office/drawing/2014/main" id="{8A907EDD-A3C4-4B82-BE66-80E18B9E5830}"/>
            </a:ext>
          </a:extLst>
        </xdr:cNvPr>
        <xdr:cNvPicPr>
          <a:picLocks noChangeAspect="1"/>
        </xdr:cNvPicPr>
      </xdr:nvPicPr>
      <xdr:blipFill>
        <a:blip xmlns:r="http://schemas.openxmlformats.org/officeDocument/2006/relationships" r:embed="rId9"/>
        <a:stretch>
          <a:fillRect/>
        </a:stretch>
      </xdr:blipFill>
      <xdr:spPr>
        <a:xfrm>
          <a:off x="725244" y="11070515"/>
          <a:ext cx="3445585" cy="2419574"/>
        </a:xfrm>
        <a:prstGeom prst="rect">
          <a:avLst/>
        </a:prstGeom>
      </xdr:spPr>
    </xdr:pic>
    <xdr:clientData/>
  </xdr:twoCellAnchor>
  <xdr:twoCellAnchor editAs="oneCell">
    <xdr:from>
      <xdr:col>8</xdr:col>
      <xdr:colOff>33618</xdr:colOff>
      <xdr:row>53</xdr:row>
      <xdr:rowOff>89647</xdr:rowOff>
    </xdr:from>
    <xdr:to>
      <xdr:col>10</xdr:col>
      <xdr:colOff>837752</xdr:colOff>
      <xdr:row>66</xdr:row>
      <xdr:rowOff>70821</xdr:rowOff>
    </xdr:to>
    <xdr:pic>
      <xdr:nvPicPr>
        <xdr:cNvPr id="11" name="42 Imagen">
          <a:extLst>
            <a:ext uri="{FF2B5EF4-FFF2-40B4-BE49-F238E27FC236}">
              <a16:creationId xmlns:a16="http://schemas.microsoft.com/office/drawing/2014/main" id="{A668D0EE-72DC-4951-87C2-E3678F7E1CF7}"/>
            </a:ext>
          </a:extLst>
        </xdr:cNvPr>
        <xdr:cNvPicPr>
          <a:picLocks noChangeAspect="1"/>
        </xdr:cNvPicPr>
      </xdr:nvPicPr>
      <xdr:blipFill>
        <a:blip xmlns:r="http://schemas.openxmlformats.org/officeDocument/2006/relationships" r:embed="rId10"/>
        <a:stretch>
          <a:fillRect/>
        </a:stretch>
      </xdr:blipFill>
      <xdr:spPr>
        <a:xfrm>
          <a:off x="4910418" y="11092927"/>
          <a:ext cx="3356834" cy="2373854"/>
        </a:xfrm>
        <a:prstGeom prst="rect">
          <a:avLst/>
        </a:prstGeom>
      </xdr:spPr>
    </xdr:pic>
    <xdr:clientData/>
  </xdr:twoCellAnchor>
  <xdr:twoCellAnchor editAs="oneCell">
    <xdr:from>
      <xdr:col>2</xdr:col>
      <xdr:colOff>145676</xdr:colOff>
      <xdr:row>69</xdr:row>
      <xdr:rowOff>78440</xdr:rowOff>
    </xdr:from>
    <xdr:to>
      <xdr:col>6</xdr:col>
      <xdr:colOff>383241</xdr:colOff>
      <xdr:row>82</xdr:row>
      <xdr:rowOff>105334</xdr:rowOff>
    </xdr:to>
    <xdr:pic>
      <xdr:nvPicPr>
        <xdr:cNvPr id="12" name="43 Imagen">
          <a:extLst>
            <a:ext uri="{FF2B5EF4-FFF2-40B4-BE49-F238E27FC236}">
              <a16:creationId xmlns:a16="http://schemas.microsoft.com/office/drawing/2014/main" id="{8775391A-7591-408C-8F9D-BCADD8AA26F0}"/>
            </a:ext>
          </a:extLst>
        </xdr:cNvPr>
        <xdr:cNvPicPr>
          <a:picLocks noChangeAspect="1"/>
        </xdr:cNvPicPr>
      </xdr:nvPicPr>
      <xdr:blipFill>
        <a:blip xmlns:r="http://schemas.openxmlformats.org/officeDocument/2006/relationships" r:embed="rId11"/>
        <a:stretch>
          <a:fillRect/>
        </a:stretch>
      </xdr:blipFill>
      <xdr:spPr>
        <a:xfrm>
          <a:off x="747656" y="14274500"/>
          <a:ext cx="3437965" cy="2419574"/>
        </a:xfrm>
        <a:prstGeom prst="rect">
          <a:avLst/>
        </a:prstGeom>
      </xdr:spPr>
    </xdr:pic>
    <xdr:clientData/>
  </xdr:twoCellAnchor>
  <xdr:twoCellAnchor editAs="oneCell">
    <xdr:from>
      <xdr:col>8</xdr:col>
      <xdr:colOff>78441</xdr:colOff>
      <xdr:row>69</xdr:row>
      <xdr:rowOff>67235</xdr:rowOff>
    </xdr:from>
    <xdr:to>
      <xdr:col>10</xdr:col>
      <xdr:colOff>859715</xdr:colOff>
      <xdr:row>82</xdr:row>
      <xdr:rowOff>33169</xdr:rowOff>
    </xdr:to>
    <xdr:pic>
      <xdr:nvPicPr>
        <xdr:cNvPr id="13" name="44 Imagen">
          <a:extLst>
            <a:ext uri="{FF2B5EF4-FFF2-40B4-BE49-F238E27FC236}">
              <a16:creationId xmlns:a16="http://schemas.microsoft.com/office/drawing/2014/main" id="{1B73D778-5EDF-456E-845C-7E224B28B9CA}"/>
            </a:ext>
          </a:extLst>
        </xdr:cNvPr>
        <xdr:cNvPicPr>
          <a:picLocks noChangeAspect="1"/>
        </xdr:cNvPicPr>
      </xdr:nvPicPr>
      <xdr:blipFill>
        <a:blip xmlns:r="http://schemas.openxmlformats.org/officeDocument/2006/relationships" r:embed="rId12"/>
        <a:stretch>
          <a:fillRect/>
        </a:stretch>
      </xdr:blipFill>
      <xdr:spPr>
        <a:xfrm>
          <a:off x="4955241" y="14263295"/>
          <a:ext cx="3333974" cy="2358614"/>
        </a:xfrm>
        <a:prstGeom prst="rect">
          <a:avLst/>
        </a:prstGeom>
      </xdr:spPr>
    </xdr:pic>
    <xdr:clientData/>
  </xdr:twoCellAnchor>
  <xdr:twoCellAnchor editAs="oneCell">
    <xdr:from>
      <xdr:col>2</xdr:col>
      <xdr:colOff>145675</xdr:colOff>
      <xdr:row>85</xdr:row>
      <xdr:rowOff>89647</xdr:rowOff>
    </xdr:from>
    <xdr:to>
      <xdr:col>6</xdr:col>
      <xdr:colOff>322280</xdr:colOff>
      <xdr:row>98</xdr:row>
      <xdr:rowOff>70821</xdr:rowOff>
    </xdr:to>
    <xdr:pic>
      <xdr:nvPicPr>
        <xdr:cNvPr id="14" name="45 Imagen">
          <a:extLst>
            <a:ext uri="{FF2B5EF4-FFF2-40B4-BE49-F238E27FC236}">
              <a16:creationId xmlns:a16="http://schemas.microsoft.com/office/drawing/2014/main" id="{B051CE3D-1FA6-4C9E-AFC4-1F55CCF242F5}"/>
            </a:ext>
          </a:extLst>
        </xdr:cNvPr>
        <xdr:cNvPicPr>
          <a:picLocks noChangeAspect="1"/>
        </xdr:cNvPicPr>
      </xdr:nvPicPr>
      <xdr:blipFill>
        <a:blip xmlns:r="http://schemas.openxmlformats.org/officeDocument/2006/relationships" r:embed="rId13"/>
        <a:stretch>
          <a:fillRect/>
        </a:stretch>
      </xdr:blipFill>
      <xdr:spPr>
        <a:xfrm>
          <a:off x="747655" y="17432767"/>
          <a:ext cx="3377005" cy="2373854"/>
        </a:xfrm>
        <a:prstGeom prst="rect">
          <a:avLst/>
        </a:prstGeom>
      </xdr:spPr>
    </xdr:pic>
    <xdr:clientData/>
  </xdr:twoCellAnchor>
  <xdr:twoCellAnchor editAs="oneCell">
    <xdr:from>
      <xdr:col>8</xdr:col>
      <xdr:colOff>67235</xdr:colOff>
      <xdr:row>85</xdr:row>
      <xdr:rowOff>78442</xdr:rowOff>
    </xdr:from>
    <xdr:to>
      <xdr:col>10</xdr:col>
      <xdr:colOff>871369</xdr:colOff>
      <xdr:row>98</xdr:row>
      <xdr:rowOff>59616</xdr:rowOff>
    </xdr:to>
    <xdr:pic>
      <xdr:nvPicPr>
        <xdr:cNvPr id="15" name="46 Imagen">
          <a:extLst>
            <a:ext uri="{FF2B5EF4-FFF2-40B4-BE49-F238E27FC236}">
              <a16:creationId xmlns:a16="http://schemas.microsoft.com/office/drawing/2014/main" id="{B4DD5930-3DE7-4866-90C9-B96CAE392BE0}"/>
            </a:ext>
          </a:extLst>
        </xdr:cNvPr>
        <xdr:cNvPicPr>
          <a:picLocks noChangeAspect="1"/>
        </xdr:cNvPicPr>
      </xdr:nvPicPr>
      <xdr:blipFill>
        <a:blip xmlns:r="http://schemas.openxmlformats.org/officeDocument/2006/relationships" r:embed="rId14"/>
        <a:stretch>
          <a:fillRect/>
        </a:stretch>
      </xdr:blipFill>
      <xdr:spPr>
        <a:xfrm>
          <a:off x="4944035" y="17421562"/>
          <a:ext cx="3356834" cy="2373854"/>
        </a:xfrm>
        <a:prstGeom prst="rect">
          <a:avLst/>
        </a:prstGeom>
      </xdr:spPr>
    </xdr:pic>
    <xdr:clientData/>
  </xdr:twoCellAnchor>
  <xdr:twoCellAnchor editAs="oneCell">
    <xdr:from>
      <xdr:col>2</xdr:col>
      <xdr:colOff>145676</xdr:colOff>
      <xdr:row>101</xdr:row>
      <xdr:rowOff>89647</xdr:rowOff>
    </xdr:from>
    <xdr:to>
      <xdr:col>6</xdr:col>
      <xdr:colOff>299421</xdr:colOff>
      <xdr:row>114</xdr:row>
      <xdr:rowOff>47961</xdr:rowOff>
    </xdr:to>
    <xdr:pic>
      <xdr:nvPicPr>
        <xdr:cNvPr id="16" name="47 Imagen">
          <a:extLst>
            <a:ext uri="{FF2B5EF4-FFF2-40B4-BE49-F238E27FC236}">
              <a16:creationId xmlns:a16="http://schemas.microsoft.com/office/drawing/2014/main" id="{7A8E3779-E93E-4FE7-93CA-00ED4778B931}"/>
            </a:ext>
          </a:extLst>
        </xdr:cNvPr>
        <xdr:cNvPicPr>
          <a:picLocks noChangeAspect="1"/>
        </xdr:cNvPicPr>
      </xdr:nvPicPr>
      <xdr:blipFill>
        <a:blip xmlns:r="http://schemas.openxmlformats.org/officeDocument/2006/relationships" r:embed="rId15"/>
        <a:stretch>
          <a:fillRect/>
        </a:stretch>
      </xdr:blipFill>
      <xdr:spPr>
        <a:xfrm>
          <a:off x="747656" y="20579827"/>
          <a:ext cx="3354145" cy="2350994"/>
        </a:xfrm>
        <a:prstGeom prst="rect">
          <a:avLst/>
        </a:prstGeom>
      </xdr:spPr>
    </xdr:pic>
    <xdr:clientData/>
  </xdr:twoCellAnchor>
  <xdr:twoCellAnchor editAs="oneCell">
    <xdr:from>
      <xdr:col>7</xdr:col>
      <xdr:colOff>369794</xdr:colOff>
      <xdr:row>101</xdr:row>
      <xdr:rowOff>100853</xdr:rowOff>
    </xdr:from>
    <xdr:to>
      <xdr:col>10</xdr:col>
      <xdr:colOff>792928</xdr:colOff>
      <xdr:row>114</xdr:row>
      <xdr:rowOff>82027</xdr:rowOff>
    </xdr:to>
    <xdr:pic>
      <xdr:nvPicPr>
        <xdr:cNvPr id="17" name="48 Imagen">
          <a:extLst>
            <a:ext uri="{FF2B5EF4-FFF2-40B4-BE49-F238E27FC236}">
              <a16:creationId xmlns:a16="http://schemas.microsoft.com/office/drawing/2014/main" id="{6EB95892-F789-4567-A7A6-761CF9B27297}"/>
            </a:ext>
          </a:extLst>
        </xdr:cNvPr>
        <xdr:cNvPicPr>
          <a:picLocks noChangeAspect="1"/>
        </xdr:cNvPicPr>
      </xdr:nvPicPr>
      <xdr:blipFill>
        <a:blip xmlns:r="http://schemas.openxmlformats.org/officeDocument/2006/relationships" r:embed="rId16"/>
        <a:stretch>
          <a:fillRect/>
        </a:stretch>
      </xdr:blipFill>
      <xdr:spPr>
        <a:xfrm>
          <a:off x="4857974" y="20591033"/>
          <a:ext cx="3364454" cy="2373854"/>
        </a:xfrm>
        <a:prstGeom prst="rect">
          <a:avLst/>
        </a:prstGeom>
      </xdr:spPr>
    </xdr:pic>
    <xdr:clientData/>
  </xdr:twoCellAnchor>
  <xdr:twoCellAnchor editAs="oneCell">
    <xdr:from>
      <xdr:col>2</xdr:col>
      <xdr:colOff>56029</xdr:colOff>
      <xdr:row>117</xdr:row>
      <xdr:rowOff>78440</xdr:rowOff>
    </xdr:from>
    <xdr:to>
      <xdr:col>6</xdr:col>
      <xdr:colOff>232634</xdr:colOff>
      <xdr:row>130</xdr:row>
      <xdr:rowOff>59614</xdr:rowOff>
    </xdr:to>
    <xdr:pic>
      <xdr:nvPicPr>
        <xdr:cNvPr id="18" name="49 Imagen">
          <a:extLst>
            <a:ext uri="{FF2B5EF4-FFF2-40B4-BE49-F238E27FC236}">
              <a16:creationId xmlns:a16="http://schemas.microsoft.com/office/drawing/2014/main" id="{BAAC2ACD-D3AA-4537-A1CF-7A41534C9B71}"/>
            </a:ext>
          </a:extLst>
        </xdr:cNvPr>
        <xdr:cNvPicPr>
          <a:picLocks noChangeAspect="1"/>
        </xdr:cNvPicPr>
      </xdr:nvPicPr>
      <xdr:blipFill>
        <a:blip xmlns:r="http://schemas.openxmlformats.org/officeDocument/2006/relationships" r:embed="rId17"/>
        <a:stretch>
          <a:fillRect/>
        </a:stretch>
      </xdr:blipFill>
      <xdr:spPr>
        <a:xfrm>
          <a:off x="658009" y="23715680"/>
          <a:ext cx="3377005" cy="2373854"/>
        </a:xfrm>
        <a:prstGeom prst="rect">
          <a:avLst/>
        </a:prstGeom>
      </xdr:spPr>
    </xdr:pic>
    <xdr:clientData/>
  </xdr:twoCellAnchor>
  <xdr:twoCellAnchor editAs="oneCell">
    <xdr:from>
      <xdr:col>8</xdr:col>
      <xdr:colOff>22412</xdr:colOff>
      <xdr:row>117</xdr:row>
      <xdr:rowOff>100853</xdr:rowOff>
    </xdr:from>
    <xdr:to>
      <xdr:col>10</xdr:col>
      <xdr:colOff>826546</xdr:colOff>
      <xdr:row>130</xdr:row>
      <xdr:rowOff>82027</xdr:rowOff>
    </xdr:to>
    <xdr:pic>
      <xdr:nvPicPr>
        <xdr:cNvPr id="19" name="50 Imagen">
          <a:extLst>
            <a:ext uri="{FF2B5EF4-FFF2-40B4-BE49-F238E27FC236}">
              <a16:creationId xmlns:a16="http://schemas.microsoft.com/office/drawing/2014/main" id="{7B4A6B7C-5031-4968-8A0D-1B23AFB4210D}"/>
            </a:ext>
          </a:extLst>
        </xdr:cNvPr>
        <xdr:cNvPicPr>
          <a:picLocks noChangeAspect="1"/>
        </xdr:cNvPicPr>
      </xdr:nvPicPr>
      <xdr:blipFill>
        <a:blip xmlns:r="http://schemas.openxmlformats.org/officeDocument/2006/relationships" r:embed="rId18"/>
        <a:stretch>
          <a:fillRect/>
        </a:stretch>
      </xdr:blipFill>
      <xdr:spPr>
        <a:xfrm>
          <a:off x="4899212" y="23738093"/>
          <a:ext cx="3356834" cy="2373854"/>
        </a:xfrm>
        <a:prstGeom prst="rect">
          <a:avLst/>
        </a:prstGeom>
      </xdr:spPr>
    </xdr:pic>
    <xdr:clientData/>
  </xdr:twoCellAnchor>
  <xdr:twoCellAnchor editAs="oneCell">
    <xdr:from>
      <xdr:col>2</xdr:col>
      <xdr:colOff>123264</xdr:colOff>
      <xdr:row>133</xdr:row>
      <xdr:rowOff>78442</xdr:rowOff>
    </xdr:from>
    <xdr:to>
      <xdr:col>6</xdr:col>
      <xdr:colOff>299869</xdr:colOff>
      <xdr:row>146</xdr:row>
      <xdr:rowOff>59616</xdr:rowOff>
    </xdr:to>
    <xdr:pic>
      <xdr:nvPicPr>
        <xdr:cNvPr id="20" name="51 Imagen">
          <a:extLst>
            <a:ext uri="{FF2B5EF4-FFF2-40B4-BE49-F238E27FC236}">
              <a16:creationId xmlns:a16="http://schemas.microsoft.com/office/drawing/2014/main" id="{016D2F4C-96C4-41A2-90E8-2C47FAADE959}"/>
            </a:ext>
          </a:extLst>
        </xdr:cNvPr>
        <xdr:cNvPicPr>
          <a:picLocks noChangeAspect="1"/>
        </xdr:cNvPicPr>
      </xdr:nvPicPr>
      <xdr:blipFill>
        <a:blip xmlns:r="http://schemas.openxmlformats.org/officeDocument/2006/relationships" r:embed="rId19"/>
        <a:stretch>
          <a:fillRect/>
        </a:stretch>
      </xdr:blipFill>
      <xdr:spPr>
        <a:xfrm>
          <a:off x="725244" y="26862742"/>
          <a:ext cx="3377005" cy="2373854"/>
        </a:xfrm>
        <a:prstGeom prst="rect">
          <a:avLst/>
        </a:prstGeom>
      </xdr:spPr>
    </xdr:pic>
    <xdr:clientData/>
  </xdr:twoCellAnchor>
  <xdr:twoCellAnchor editAs="oneCell">
    <xdr:from>
      <xdr:col>8</xdr:col>
      <xdr:colOff>56030</xdr:colOff>
      <xdr:row>133</xdr:row>
      <xdr:rowOff>100853</xdr:rowOff>
    </xdr:from>
    <xdr:to>
      <xdr:col>10</xdr:col>
      <xdr:colOff>822064</xdr:colOff>
      <xdr:row>146</xdr:row>
      <xdr:rowOff>51547</xdr:rowOff>
    </xdr:to>
    <xdr:pic>
      <xdr:nvPicPr>
        <xdr:cNvPr id="21" name="52 Imagen">
          <a:extLst>
            <a:ext uri="{FF2B5EF4-FFF2-40B4-BE49-F238E27FC236}">
              <a16:creationId xmlns:a16="http://schemas.microsoft.com/office/drawing/2014/main" id="{F0EE82C6-18D3-49C3-AEA7-D052BCEA052D}"/>
            </a:ext>
          </a:extLst>
        </xdr:cNvPr>
        <xdr:cNvPicPr>
          <a:picLocks noChangeAspect="1"/>
        </xdr:cNvPicPr>
      </xdr:nvPicPr>
      <xdr:blipFill>
        <a:blip xmlns:r="http://schemas.openxmlformats.org/officeDocument/2006/relationships" r:embed="rId20"/>
        <a:stretch>
          <a:fillRect/>
        </a:stretch>
      </xdr:blipFill>
      <xdr:spPr>
        <a:xfrm>
          <a:off x="4932830" y="26885153"/>
          <a:ext cx="3318734" cy="2343374"/>
        </a:xfrm>
        <a:prstGeom prst="rect">
          <a:avLst/>
        </a:prstGeom>
      </xdr:spPr>
    </xdr:pic>
    <xdr:clientData/>
  </xdr:twoCellAnchor>
  <xdr:twoCellAnchor editAs="oneCell">
    <xdr:from>
      <xdr:col>2</xdr:col>
      <xdr:colOff>123265</xdr:colOff>
      <xdr:row>149</xdr:row>
      <xdr:rowOff>78441</xdr:rowOff>
    </xdr:from>
    <xdr:to>
      <xdr:col>6</xdr:col>
      <xdr:colOff>368450</xdr:colOff>
      <xdr:row>162</xdr:row>
      <xdr:rowOff>112955</xdr:rowOff>
    </xdr:to>
    <xdr:pic>
      <xdr:nvPicPr>
        <xdr:cNvPr id="22" name="53 Imagen">
          <a:extLst>
            <a:ext uri="{FF2B5EF4-FFF2-40B4-BE49-F238E27FC236}">
              <a16:creationId xmlns:a16="http://schemas.microsoft.com/office/drawing/2014/main" id="{B8F263C8-7FE3-46AD-94AC-2DECE76A0213}"/>
            </a:ext>
          </a:extLst>
        </xdr:cNvPr>
        <xdr:cNvPicPr>
          <a:picLocks noChangeAspect="1"/>
        </xdr:cNvPicPr>
      </xdr:nvPicPr>
      <xdr:blipFill>
        <a:blip xmlns:r="http://schemas.openxmlformats.org/officeDocument/2006/relationships" r:embed="rId21"/>
        <a:stretch>
          <a:fillRect/>
        </a:stretch>
      </xdr:blipFill>
      <xdr:spPr>
        <a:xfrm>
          <a:off x="725245" y="30009801"/>
          <a:ext cx="3445585" cy="2427194"/>
        </a:xfrm>
        <a:prstGeom prst="rect">
          <a:avLst/>
        </a:prstGeom>
      </xdr:spPr>
    </xdr:pic>
    <xdr:clientData/>
  </xdr:twoCellAnchor>
  <xdr:twoCellAnchor editAs="oneCell">
    <xdr:from>
      <xdr:col>8</xdr:col>
      <xdr:colOff>44824</xdr:colOff>
      <xdr:row>149</xdr:row>
      <xdr:rowOff>89647</xdr:rowOff>
    </xdr:from>
    <xdr:to>
      <xdr:col>10</xdr:col>
      <xdr:colOff>909918</xdr:colOff>
      <xdr:row>162</xdr:row>
      <xdr:rowOff>116541</xdr:rowOff>
    </xdr:to>
    <xdr:pic>
      <xdr:nvPicPr>
        <xdr:cNvPr id="23" name="54 Imagen">
          <a:extLst>
            <a:ext uri="{FF2B5EF4-FFF2-40B4-BE49-F238E27FC236}">
              <a16:creationId xmlns:a16="http://schemas.microsoft.com/office/drawing/2014/main" id="{FE9461F6-7A2A-4142-A3A9-C711C9C0A288}"/>
            </a:ext>
          </a:extLst>
        </xdr:cNvPr>
        <xdr:cNvPicPr>
          <a:picLocks noChangeAspect="1"/>
        </xdr:cNvPicPr>
      </xdr:nvPicPr>
      <xdr:blipFill>
        <a:blip xmlns:r="http://schemas.openxmlformats.org/officeDocument/2006/relationships" r:embed="rId22"/>
        <a:stretch>
          <a:fillRect/>
        </a:stretch>
      </xdr:blipFill>
      <xdr:spPr>
        <a:xfrm>
          <a:off x="4921624" y="30021007"/>
          <a:ext cx="3417794" cy="2419574"/>
        </a:xfrm>
        <a:prstGeom prst="rect">
          <a:avLst/>
        </a:prstGeom>
      </xdr:spPr>
    </xdr:pic>
    <xdr:clientData/>
  </xdr:twoCellAnchor>
  <xdr:twoCellAnchor editAs="oneCell">
    <xdr:from>
      <xdr:col>2</xdr:col>
      <xdr:colOff>67235</xdr:colOff>
      <xdr:row>165</xdr:row>
      <xdr:rowOff>44823</xdr:rowOff>
    </xdr:from>
    <xdr:to>
      <xdr:col>6</xdr:col>
      <xdr:colOff>358140</xdr:colOff>
      <xdr:row>178</xdr:row>
      <xdr:rowOff>109817</xdr:rowOff>
    </xdr:to>
    <xdr:pic>
      <xdr:nvPicPr>
        <xdr:cNvPr id="24" name="55 Imagen">
          <a:extLst>
            <a:ext uri="{FF2B5EF4-FFF2-40B4-BE49-F238E27FC236}">
              <a16:creationId xmlns:a16="http://schemas.microsoft.com/office/drawing/2014/main" id="{7F4FE287-8B44-4994-97B1-D29EDFE08682}"/>
            </a:ext>
          </a:extLst>
        </xdr:cNvPr>
        <xdr:cNvPicPr>
          <a:picLocks noChangeAspect="1"/>
        </xdr:cNvPicPr>
      </xdr:nvPicPr>
      <xdr:blipFill>
        <a:blip xmlns:r="http://schemas.openxmlformats.org/officeDocument/2006/relationships" r:embed="rId23"/>
        <a:stretch>
          <a:fillRect/>
        </a:stretch>
      </xdr:blipFill>
      <xdr:spPr>
        <a:xfrm>
          <a:off x="669215" y="33123243"/>
          <a:ext cx="3491305" cy="2457674"/>
        </a:xfrm>
        <a:prstGeom prst="rect">
          <a:avLst/>
        </a:prstGeom>
      </xdr:spPr>
    </xdr:pic>
    <xdr:clientData/>
  </xdr:twoCellAnchor>
  <xdr:twoCellAnchor editAs="oneCell">
    <xdr:from>
      <xdr:col>7</xdr:col>
      <xdr:colOff>369794</xdr:colOff>
      <xdr:row>165</xdr:row>
      <xdr:rowOff>89648</xdr:rowOff>
    </xdr:from>
    <xdr:to>
      <xdr:col>10</xdr:col>
      <xdr:colOff>792928</xdr:colOff>
      <xdr:row>178</xdr:row>
      <xdr:rowOff>70822</xdr:rowOff>
    </xdr:to>
    <xdr:pic>
      <xdr:nvPicPr>
        <xdr:cNvPr id="25" name="56 Imagen">
          <a:extLst>
            <a:ext uri="{FF2B5EF4-FFF2-40B4-BE49-F238E27FC236}">
              <a16:creationId xmlns:a16="http://schemas.microsoft.com/office/drawing/2014/main" id="{2CF23DF2-CE6E-4A32-9532-DCE68E1E187E}"/>
            </a:ext>
          </a:extLst>
        </xdr:cNvPr>
        <xdr:cNvPicPr>
          <a:picLocks noChangeAspect="1"/>
        </xdr:cNvPicPr>
      </xdr:nvPicPr>
      <xdr:blipFill>
        <a:blip xmlns:r="http://schemas.openxmlformats.org/officeDocument/2006/relationships" r:embed="rId24"/>
        <a:stretch>
          <a:fillRect/>
        </a:stretch>
      </xdr:blipFill>
      <xdr:spPr>
        <a:xfrm>
          <a:off x="4857974" y="33168068"/>
          <a:ext cx="3364454" cy="2373854"/>
        </a:xfrm>
        <a:prstGeom prst="rect">
          <a:avLst/>
        </a:prstGeom>
      </xdr:spPr>
    </xdr:pic>
    <xdr:clientData/>
  </xdr:twoCellAnchor>
  <xdr:twoCellAnchor editAs="oneCell">
    <xdr:from>
      <xdr:col>2</xdr:col>
      <xdr:colOff>235323</xdr:colOff>
      <xdr:row>181</xdr:row>
      <xdr:rowOff>78441</xdr:rowOff>
    </xdr:from>
    <xdr:to>
      <xdr:col>6</xdr:col>
      <xdr:colOff>411928</xdr:colOff>
      <xdr:row>194</xdr:row>
      <xdr:rowOff>59615</xdr:rowOff>
    </xdr:to>
    <xdr:pic>
      <xdr:nvPicPr>
        <xdr:cNvPr id="26" name="59 Imagen">
          <a:extLst>
            <a:ext uri="{FF2B5EF4-FFF2-40B4-BE49-F238E27FC236}">
              <a16:creationId xmlns:a16="http://schemas.microsoft.com/office/drawing/2014/main" id="{DF74361A-5AD6-4B7B-ADC1-5539009167C3}"/>
            </a:ext>
          </a:extLst>
        </xdr:cNvPr>
        <xdr:cNvPicPr>
          <a:picLocks noChangeAspect="1"/>
        </xdr:cNvPicPr>
      </xdr:nvPicPr>
      <xdr:blipFill>
        <a:blip xmlns:r="http://schemas.openxmlformats.org/officeDocument/2006/relationships" r:embed="rId25"/>
        <a:stretch>
          <a:fillRect/>
        </a:stretch>
      </xdr:blipFill>
      <xdr:spPr>
        <a:xfrm>
          <a:off x="837303" y="36303921"/>
          <a:ext cx="3377005" cy="2373854"/>
        </a:xfrm>
        <a:prstGeom prst="rect">
          <a:avLst/>
        </a:prstGeom>
      </xdr:spPr>
    </xdr:pic>
    <xdr:clientData/>
  </xdr:twoCellAnchor>
  <xdr:twoCellAnchor editAs="oneCell">
    <xdr:from>
      <xdr:col>8</xdr:col>
      <xdr:colOff>0</xdr:colOff>
      <xdr:row>181</xdr:row>
      <xdr:rowOff>89646</xdr:rowOff>
    </xdr:from>
    <xdr:to>
      <xdr:col>10</xdr:col>
      <xdr:colOff>804134</xdr:colOff>
      <xdr:row>194</xdr:row>
      <xdr:rowOff>70820</xdr:rowOff>
    </xdr:to>
    <xdr:pic>
      <xdr:nvPicPr>
        <xdr:cNvPr id="27" name="61 Imagen">
          <a:extLst>
            <a:ext uri="{FF2B5EF4-FFF2-40B4-BE49-F238E27FC236}">
              <a16:creationId xmlns:a16="http://schemas.microsoft.com/office/drawing/2014/main" id="{A6135BCC-A8E3-4CA5-B17C-A5DB69E7349C}"/>
            </a:ext>
          </a:extLst>
        </xdr:cNvPr>
        <xdr:cNvPicPr>
          <a:picLocks noChangeAspect="1"/>
        </xdr:cNvPicPr>
      </xdr:nvPicPr>
      <xdr:blipFill>
        <a:blip xmlns:r="http://schemas.openxmlformats.org/officeDocument/2006/relationships" r:embed="rId26"/>
        <a:stretch>
          <a:fillRect/>
        </a:stretch>
      </xdr:blipFill>
      <xdr:spPr>
        <a:xfrm>
          <a:off x="4876800" y="36315126"/>
          <a:ext cx="3356834" cy="2373854"/>
        </a:xfrm>
        <a:prstGeom prst="rect">
          <a:avLst/>
        </a:prstGeom>
      </xdr:spPr>
    </xdr:pic>
    <xdr:clientData/>
  </xdr:twoCellAnchor>
  <xdr:twoCellAnchor editAs="oneCell">
    <xdr:from>
      <xdr:col>2</xdr:col>
      <xdr:colOff>145677</xdr:colOff>
      <xdr:row>197</xdr:row>
      <xdr:rowOff>67235</xdr:rowOff>
    </xdr:from>
    <xdr:to>
      <xdr:col>6</xdr:col>
      <xdr:colOff>322282</xdr:colOff>
      <xdr:row>210</xdr:row>
      <xdr:rowOff>48409</xdr:rowOff>
    </xdr:to>
    <xdr:pic>
      <xdr:nvPicPr>
        <xdr:cNvPr id="28" name="62 Imagen">
          <a:extLst>
            <a:ext uri="{FF2B5EF4-FFF2-40B4-BE49-F238E27FC236}">
              <a16:creationId xmlns:a16="http://schemas.microsoft.com/office/drawing/2014/main" id="{5FBFE56C-6C36-476E-AC15-417754C5BFD4}"/>
            </a:ext>
          </a:extLst>
        </xdr:cNvPr>
        <xdr:cNvPicPr>
          <a:picLocks noChangeAspect="1"/>
        </xdr:cNvPicPr>
      </xdr:nvPicPr>
      <xdr:blipFill>
        <a:blip xmlns:r="http://schemas.openxmlformats.org/officeDocument/2006/relationships" r:embed="rId27"/>
        <a:stretch>
          <a:fillRect/>
        </a:stretch>
      </xdr:blipFill>
      <xdr:spPr>
        <a:xfrm>
          <a:off x="747657" y="39439775"/>
          <a:ext cx="3377005" cy="2373854"/>
        </a:xfrm>
        <a:prstGeom prst="rect">
          <a:avLst/>
        </a:prstGeom>
      </xdr:spPr>
    </xdr:pic>
    <xdr:clientData/>
  </xdr:twoCellAnchor>
  <xdr:twoCellAnchor editAs="oneCell">
    <xdr:from>
      <xdr:col>2</xdr:col>
      <xdr:colOff>224118</xdr:colOff>
      <xdr:row>213</xdr:row>
      <xdr:rowOff>134471</xdr:rowOff>
    </xdr:from>
    <xdr:to>
      <xdr:col>6</xdr:col>
      <xdr:colOff>400723</xdr:colOff>
      <xdr:row>226</xdr:row>
      <xdr:rowOff>115645</xdr:rowOff>
    </xdr:to>
    <xdr:pic>
      <xdr:nvPicPr>
        <xdr:cNvPr id="29" name="63 Imagen">
          <a:extLst>
            <a:ext uri="{FF2B5EF4-FFF2-40B4-BE49-F238E27FC236}">
              <a16:creationId xmlns:a16="http://schemas.microsoft.com/office/drawing/2014/main" id="{DE711433-0AD5-48B3-8525-E5C9AA745EB5}"/>
            </a:ext>
          </a:extLst>
        </xdr:cNvPr>
        <xdr:cNvPicPr>
          <a:picLocks noChangeAspect="1"/>
        </xdr:cNvPicPr>
      </xdr:nvPicPr>
      <xdr:blipFill>
        <a:blip xmlns:r="http://schemas.openxmlformats.org/officeDocument/2006/relationships" r:embed="rId28"/>
        <a:stretch>
          <a:fillRect/>
        </a:stretch>
      </xdr:blipFill>
      <xdr:spPr>
        <a:xfrm>
          <a:off x="826098" y="42654071"/>
          <a:ext cx="3377005" cy="2373854"/>
        </a:xfrm>
        <a:prstGeom prst="rect">
          <a:avLst/>
        </a:prstGeom>
      </xdr:spPr>
    </xdr:pic>
    <xdr:clientData/>
  </xdr:twoCellAnchor>
  <xdr:twoCellAnchor editAs="oneCell">
    <xdr:from>
      <xdr:col>8</xdr:col>
      <xdr:colOff>0</xdr:colOff>
      <xdr:row>197</xdr:row>
      <xdr:rowOff>112059</xdr:rowOff>
    </xdr:from>
    <xdr:to>
      <xdr:col>10</xdr:col>
      <xdr:colOff>804134</xdr:colOff>
      <xdr:row>210</xdr:row>
      <xdr:rowOff>93233</xdr:rowOff>
    </xdr:to>
    <xdr:pic>
      <xdr:nvPicPr>
        <xdr:cNvPr id="30" name="67 Imagen">
          <a:extLst>
            <a:ext uri="{FF2B5EF4-FFF2-40B4-BE49-F238E27FC236}">
              <a16:creationId xmlns:a16="http://schemas.microsoft.com/office/drawing/2014/main" id="{03BFA78D-D24E-4624-8BA2-D5D7674C7E7C}"/>
            </a:ext>
          </a:extLst>
        </xdr:cNvPr>
        <xdr:cNvPicPr>
          <a:picLocks noChangeAspect="1"/>
        </xdr:cNvPicPr>
      </xdr:nvPicPr>
      <xdr:blipFill>
        <a:blip xmlns:r="http://schemas.openxmlformats.org/officeDocument/2006/relationships" r:embed="rId29"/>
        <a:stretch>
          <a:fillRect/>
        </a:stretch>
      </xdr:blipFill>
      <xdr:spPr>
        <a:xfrm>
          <a:off x="4876800" y="39484599"/>
          <a:ext cx="3356834" cy="2373854"/>
        </a:xfrm>
        <a:prstGeom prst="rect">
          <a:avLst/>
        </a:prstGeom>
      </xdr:spPr>
    </xdr:pic>
    <xdr:clientData/>
  </xdr:twoCellAnchor>
  <xdr:twoCellAnchor editAs="oneCell">
    <xdr:from>
      <xdr:col>8</xdr:col>
      <xdr:colOff>100852</xdr:colOff>
      <xdr:row>213</xdr:row>
      <xdr:rowOff>112059</xdr:rowOff>
    </xdr:from>
    <xdr:to>
      <xdr:col>10</xdr:col>
      <xdr:colOff>904986</xdr:colOff>
      <xdr:row>226</xdr:row>
      <xdr:rowOff>93233</xdr:rowOff>
    </xdr:to>
    <xdr:pic>
      <xdr:nvPicPr>
        <xdr:cNvPr id="31" name="68 Imagen">
          <a:extLst>
            <a:ext uri="{FF2B5EF4-FFF2-40B4-BE49-F238E27FC236}">
              <a16:creationId xmlns:a16="http://schemas.microsoft.com/office/drawing/2014/main" id="{9095A42D-6DE2-4859-9028-B0979941AED7}"/>
            </a:ext>
          </a:extLst>
        </xdr:cNvPr>
        <xdr:cNvPicPr>
          <a:picLocks noChangeAspect="1"/>
        </xdr:cNvPicPr>
      </xdr:nvPicPr>
      <xdr:blipFill>
        <a:blip xmlns:r="http://schemas.openxmlformats.org/officeDocument/2006/relationships" r:embed="rId30"/>
        <a:stretch>
          <a:fillRect/>
        </a:stretch>
      </xdr:blipFill>
      <xdr:spPr>
        <a:xfrm>
          <a:off x="4977652" y="42631659"/>
          <a:ext cx="3356834" cy="237385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08E03045-B811-40C3-8C79-2C18E4272F0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78C95514-3DB0-4604-B5D9-25DF8B0B0033}"/>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twoCellAnchor editAs="oneCell">
    <xdr:from>
      <xdr:col>0</xdr:col>
      <xdr:colOff>0</xdr:colOff>
      <xdr:row>309</xdr:row>
      <xdr:rowOff>0</xdr:rowOff>
    </xdr:from>
    <xdr:to>
      <xdr:col>2</xdr:col>
      <xdr:colOff>693420</xdr:colOff>
      <xdr:row>309</xdr:row>
      <xdr:rowOff>0</xdr:rowOff>
    </xdr:to>
    <xdr:pic>
      <xdr:nvPicPr>
        <xdr:cNvPr id="4" name="Imagen 3">
          <a:extLst>
            <a:ext uri="{FF2B5EF4-FFF2-40B4-BE49-F238E27FC236}">
              <a16:creationId xmlns:a16="http://schemas.microsoft.com/office/drawing/2014/main" id="{91E15CD4-0272-449E-B96F-502B1511F767}"/>
            </a:ext>
          </a:extLst>
        </xdr:cNvPr>
        <xdr:cNvPicPr>
          <a:picLocks noChangeAspect="1"/>
        </xdr:cNvPicPr>
      </xdr:nvPicPr>
      <xdr:blipFill>
        <a:blip xmlns:r="http://schemas.openxmlformats.org/officeDocument/2006/relationships" r:embed="rId3"/>
        <a:stretch>
          <a:fillRect/>
        </a:stretch>
      </xdr:blipFill>
      <xdr:spPr>
        <a:xfrm>
          <a:off x="0" y="33977580"/>
          <a:ext cx="2278380" cy="0"/>
        </a:xfrm>
        <a:prstGeom prst="rect">
          <a:avLst/>
        </a:prstGeom>
      </xdr:spPr>
    </xdr:pic>
    <xdr:clientData/>
  </xdr:twoCellAnchor>
  <xdr:twoCellAnchor editAs="oneCell">
    <xdr:from>
      <xdr:col>0</xdr:col>
      <xdr:colOff>152400</xdr:colOff>
      <xdr:row>341</xdr:row>
      <xdr:rowOff>152400</xdr:rowOff>
    </xdr:from>
    <xdr:to>
      <xdr:col>3</xdr:col>
      <xdr:colOff>83820</xdr:colOff>
      <xdr:row>341</xdr:row>
      <xdr:rowOff>152400</xdr:rowOff>
    </xdr:to>
    <xdr:pic>
      <xdr:nvPicPr>
        <xdr:cNvPr id="5" name="Imagen 4">
          <a:extLst>
            <a:ext uri="{FF2B5EF4-FFF2-40B4-BE49-F238E27FC236}">
              <a16:creationId xmlns:a16="http://schemas.microsoft.com/office/drawing/2014/main" id="{EBF1BBCB-E973-405A-8170-340709A244E1}"/>
            </a:ext>
          </a:extLst>
        </xdr:cNvPr>
        <xdr:cNvPicPr>
          <a:picLocks noChangeAspect="1"/>
        </xdr:cNvPicPr>
      </xdr:nvPicPr>
      <xdr:blipFill>
        <a:blip xmlns:r="http://schemas.openxmlformats.org/officeDocument/2006/relationships" r:embed="rId3"/>
        <a:stretch>
          <a:fillRect/>
        </a:stretch>
      </xdr:blipFill>
      <xdr:spPr>
        <a:xfrm>
          <a:off x="152400" y="37071300"/>
          <a:ext cx="2308860" cy="0"/>
        </a:xfrm>
        <a:prstGeom prst="rect">
          <a:avLst/>
        </a:prstGeom>
      </xdr:spPr>
    </xdr:pic>
    <xdr:clientData/>
  </xdr:twoCellAnchor>
  <xdr:twoCellAnchor editAs="oneCell">
    <xdr:from>
      <xdr:col>0</xdr:col>
      <xdr:colOff>433917</xdr:colOff>
      <xdr:row>229</xdr:row>
      <xdr:rowOff>84667</xdr:rowOff>
    </xdr:from>
    <xdr:to>
      <xdr:col>4</xdr:col>
      <xdr:colOff>746337</xdr:colOff>
      <xdr:row>242</xdr:row>
      <xdr:rowOff>130387</xdr:rowOff>
    </xdr:to>
    <xdr:pic>
      <xdr:nvPicPr>
        <xdr:cNvPr id="6" name="Imagen 5">
          <a:extLst>
            <a:ext uri="{FF2B5EF4-FFF2-40B4-BE49-F238E27FC236}">
              <a16:creationId xmlns:a16="http://schemas.microsoft.com/office/drawing/2014/main" id="{AAA6F2C5-A2FB-4759-8028-2C3174A17DB4}"/>
            </a:ext>
          </a:extLst>
        </xdr:cNvPr>
        <xdr:cNvPicPr>
          <a:picLocks noChangeAspect="1"/>
        </xdr:cNvPicPr>
      </xdr:nvPicPr>
      <xdr:blipFill>
        <a:blip xmlns:r="http://schemas.openxmlformats.org/officeDocument/2006/relationships" r:embed="rId4"/>
        <a:stretch>
          <a:fillRect/>
        </a:stretch>
      </xdr:blipFill>
      <xdr:spPr>
        <a:xfrm>
          <a:off x="433917" y="28072927"/>
          <a:ext cx="3482340" cy="2522220"/>
        </a:xfrm>
        <a:prstGeom prst="rect">
          <a:avLst/>
        </a:prstGeom>
      </xdr:spPr>
    </xdr:pic>
    <xdr:clientData/>
  </xdr:twoCellAnchor>
  <xdr:twoCellAnchor editAs="oneCell">
    <xdr:from>
      <xdr:col>6</xdr:col>
      <xdr:colOff>391584</xdr:colOff>
      <xdr:row>229</xdr:row>
      <xdr:rowOff>74083</xdr:rowOff>
    </xdr:from>
    <xdr:to>
      <xdr:col>10</xdr:col>
      <xdr:colOff>124884</xdr:colOff>
      <xdr:row>242</xdr:row>
      <xdr:rowOff>112183</xdr:rowOff>
    </xdr:to>
    <xdr:pic>
      <xdr:nvPicPr>
        <xdr:cNvPr id="7" name="Imagen 6">
          <a:extLst>
            <a:ext uri="{FF2B5EF4-FFF2-40B4-BE49-F238E27FC236}">
              <a16:creationId xmlns:a16="http://schemas.microsoft.com/office/drawing/2014/main" id="{B168C551-2125-470C-A512-DFCBBFB150A1}"/>
            </a:ext>
          </a:extLst>
        </xdr:cNvPr>
        <xdr:cNvPicPr>
          <a:picLocks noChangeAspect="1"/>
        </xdr:cNvPicPr>
      </xdr:nvPicPr>
      <xdr:blipFill>
        <a:blip xmlns:r="http://schemas.openxmlformats.org/officeDocument/2006/relationships" r:embed="rId5"/>
        <a:stretch>
          <a:fillRect/>
        </a:stretch>
      </xdr:blipFill>
      <xdr:spPr>
        <a:xfrm>
          <a:off x="4994064" y="28062343"/>
          <a:ext cx="3482340" cy="2514600"/>
        </a:xfrm>
        <a:prstGeom prst="rect">
          <a:avLst/>
        </a:prstGeom>
      </xdr:spPr>
    </xdr:pic>
    <xdr:clientData/>
  </xdr:twoCellAnchor>
  <xdr:twoCellAnchor editAs="oneCell">
    <xdr:from>
      <xdr:col>0</xdr:col>
      <xdr:colOff>317500</xdr:colOff>
      <xdr:row>405</xdr:row>
      <xdr:rowOff>74084</xdr:rowOff>
    </xdr:from>
    <xdr:to>
      <xdr:col>4</xdr:col>
      <xdr:colOff>622300</xdr:colOff>
      <xdr:row>418</xdr:row>
      <xdr:rowOff>112184</xdr:rowOff>
    </xdr:to>
    <xdr:pic>
      <xdr:nvPicPr>
        <xdr:cNvPr id="8" name="Imagen 7">
          <a:extLst>
            <a:ext uri="{FF2B5EF4-FFF2-40B4-BE49-F238E27FC236}">
              <a16:creationId xmlns:a16="http://schemas.microsoft.com/office/drawing/2014/main" id="{0CAC8CDC-EFF3-4985-BC89-E45D7D7FF497}"/>
            </a:ext>
          </a:extLst>
        </xdr:cNvPr>
        <xdr:cNvPicPr>
          <a:picLocks noChangeAspect="1"/>
        </xdr:cNvPicPr>
      </xdr:nvPicPr>
      <xdr:blipFill>
        <a:blip xmlns:r="http://schemas.openxmlformats.org/officeDocument/2006/relationships" r:embed="rId6"/>
        <a:stretch>
          <a:fillRect/>
        </a:stretch>
      </xdr:blipFill>
      <xdr:spPr>
        <a:xfrm>
          <a:off x="317500" y="49024964"/>
          <a:ext cx="3474720" cy="2415540"/>
        </a:xfrm>
        <a:prstGeom prst="rect">
          <a:avLst/>
        </a:prstGeom>
      </xdr:spPr>
    </xdr:pic>
    <xdr:clientData/>
  </xdr:twoCellAnchor>
  <xdr:twoCellAnchor editAs="oneCell">
    <xdr:from>
      <xdr:col>6</xdr:col>
      <xdr:colOff>560916</xdr:colOff>
      <xdr:row>149</xdr:row>
      <xdr:rowOff>52917</xdr:rowOff>
    </xdr:from>
    <xdr:to>
      <xdr:col>6</xdr:col>
      <xdr:colOff>560916</xdr:colOff>
      <xdr:row>149</xdr:row>
      <xdr:rowOff>52917</xdr:rowOff>
    </xdr:to>
    <xdr:pic>
      <xdr:nvPicPr>
        <xdr:cNvPr id="9" name="Imagen 8">
          <a:extLst>
            <a:ext uri="{FF2B5EF4-FFF2-40B4-BE49-F238E27FC236}">
              <a16:creationId xmlns:a16="http://schemas.microsoft.com/office/drawing/2014/main" id="{88246F77-851A-439B-A526-A83343CBA7AC}"/>
            </a:ext>
          </a:extLst>
        </xdr:cNvPr>
        <xdr:cNvPicPr>
          <a:picLocks noChangeAspect="1"/>
        </xdr:cNvPicPr>
      </xdr:nvPicPr>
      <xdr:blipFill>
        <a:blip xmlns:r="http://schemas.openxmlformats.org/officeDocument/2006/relationships" r:embed="rId7"/>
        <a:stretch>
          <a:fillRect/>
        </a:stretch>
      </xdr:blipFill>
      <xdr:spPr>
        <a:xfrm>
          <a:off x="5163396" y="13174557"/>
          <a:ext cx="0" cy="0"/>
        </a:xfrm>
        <a:prstGeom prst="rect">
          <a:avLst/>
        </a:prstGeom>
      </xdr:spPr>
    </xdr:pic>
    <xdr:clientData/>
  </xdr:twoCellAnchor>
  <xdr:twoCellAnchor editAs="oneCell">
    <xdr:from>
      <xdr:col>0</xdr:col>
      <xdr:colOff>508000</xdr:colOff>
      <xdr:row>69</xdr:row>
      <xdr:rowOff>84666</xdr:rowOff>
    </xdr:from>
    <xdr:to>
      <xdr:col>4</xdr:col>
      <xdr:colOff>825316</xdr:colOff>
      <xdr:row>82</xdr:row>
      <xdr:rowOff>128166</xdr:rowOff>
    </xdr:to>
    <xdr:pic>
      <xdr:nvPicPr>
        <xdr:cNvPr id="10" name="Imagen 9">
          <a:extLst>
            <a:ext uri="{FF2B5EF4-FFF2-40B4-BE49-F238E27FC236}">
              <a16:creationId xmlns:a16="http://schemas.microsoft.com/office/drawing/2014/main" id="{9293D110-953E-41CE-B739-C23C14266593}"/>
            </a:ext>
          </a:extLst>
        </xdr:cNvPr>
        <xdr:cNvPicPr>
          <a:picLocks noChangeAspect="1"/>
        </xdr:cNvPicPr>
      </xdr:nvPicPr>
      <xdr:blipFill>
        <a:blip xmlns:r="http://schemas.openxmlformats.org/officeDocument/2006/relationships" r:embed="rId8"/>
        <a:stretch>
          <a:fillRect/>
        </a:stretch>
      </xdr:blipFill>
      <xdr:spPr>
        <a:xfrm>
          <a:off x="508000" y="1441026"/>
          <a:ext cx="3487236" cy="2420940"/>
        </a:xfrm>
        <a:prstGeom prst="rect">
          <a:avLst/>
        </a:prstGeom>
      </xdr:spPr>
    </xdr:pic>
    <xdr:clientData/>
  </xdr:twoCellAnchor>
  <xdr:twoCellAnchor editAs="oneCell">
    <xdr:from>
      <xdr:col>6</xdr:col>
      <xdr:colOff>497417</xdr:colOff>
      <xdr:row>69</xdr:row>
      <xdr:rowOff>31750</xdr:rowOff>
    </xdr:from>
    <xdr:to>
      <xdr:col>10</xdr:col>
      <xdr:colOff>230717</xdr:colOff>
      <xdr:row>82</xdr:row>
      <xdr:rowOff>69850</xdr:rowOff>
    </xdr:to>
    <xdr:pic>
      <xdr:nvPicPr>
        <xdr:cNvPr id="11" name="Imagen 10">
          <a:extLst>
            <a:ext uri="{FF2B5EF4-FFF2-40B4-BE49-F238E27FC236}">
              <a16:creationId xmlns:a16="http://schemas.microsoft.com/office/drawing/2014/main" id="{89551C29-2D0B-4CFD-B639-7BBEED1BF4E7}"/>
            </a:ext>
          </a:extLst>
        </xdr:cNvPr>
        <xdr:cNvPicPr>
          <a:picLocks noChangeAspect="1"/>
        </xdr:cNvPicPr>
      </xdr:nvPicPr>
      <xdr:blipFill>
        <a:blip xmlns:r="http://schemas.openxmlformats.org/officeDocument/2006/relationships" r:embed="rId9"/>
        <a:stretch>
          <a:fillRect/>
        </a:stretch>
      </xdr:blipFill>
      <xdr:spPr>
        <a:xfrm>
          <a:off x="5099897" y="1388110"/>
          <a:ext cx="3482340" cy="2415540"/>
        </a:xfrm>
        <a:prstGeom prst="rect">
          <a:avLst/>
        </a:prstGeom>
      </xdr:spPr>
    </xdr:pic>
    <xdr:clientData/>
  </xdr:twoCellAnchor>
  <xdr:twoCellAnchor editAs="oneCell">
    <xdr:from>
      <xdr:col>0</xdr:col>
      <xdr:colOff>476250</xdr:colOff>
      <xdr:row>85</xdr:row>
      <xdr:rowOff>52916</xdr:rowOff>
    </xdr:from>
    <xdr:to>
      <xdr:col>4</xdr:col>
      <xdr:colOff>793467</xdr:colOff>
      <xdr:row>98</xdr:row>
      <xdr:rowOff>96416</xdr:rowOff>
    </xdr:to>
    <xdr:pic>
      <xdr:nvPicPr>
        <xdr:cNvPr id="12" name="Imagen 11">
          <a:extLst>
            <a:ext uri="{FF2B5EF4-FFF2-40B4-BE49-F238E27FC236}">
              <a16:creationId xmlns:a16="http://schemas.microsoft.com/office/drawing/2014/main" id="{81D2C335-7593-4983-8AD3-8E83F9138EE0}"/>
            </a:ext>
          </a:extLst>
        </xdr:cNvPr>
        <xdr:cNvPicPr>
          <a:picLocks noChangeAspect="1"/>
        </xdr:cNvPicPr>
      </xdr:nvPicPr>
      <xdr:blipFill>
        <a:blip xmlns:r="http://schemas.openxmlformats.org/officeDocument/2006/relationships" r:embed="rId10"/>
        <a:stretch>
          <a:fillRect/>
        </a:stretch>
      </xdr:blipFill>
      <xdr:spPr>
        <a:xfrm>
          <a:off x="476250" y="4350596"/>
          <a:ext cx="3487137" cy="2420940"/>
        </a:xfrm>
        <a:prstGeom prst="rect">
          <a:avLst/>
        </a:prstGeom>
      </xdr:spPr>
    </xdr:pic>
    <xdr:clientData/>
  </xdr:twoCellAnchor>
  <xdr:twoCellAnchor editAs="oneCell">
    <xdr:from>
      <xdr:col>6</xdr:col>
      <xdr:colOff>433916</xdr:colOff>
      <xdr:row>85</xdr:row>
      <xdr:rowOff>74083</xdr:rowOff>
    </xdr:from>
    <xdr:to>
      <xdr:col>10</xdr:col>
      <xdr:colOff>167216</xdr:colOff>
      <xdr:row>98</xdr:row>
      <xdr:rowOff>112183</xdr:rowOff>
    </xdr:to>
    <xdr:pic>
      <xdr:nvPicPr>
        <xdr:cNvPr id="13" name="Imagen 12">
          <a:extLst>
            <a:ext uri="{FF2B5EF4-FFF2-40B4-BE49-F238E27FC236}">
              <a16:creationId xmlns:a16="http://schemas.microsoft.com/office/drawing/2014/main" id="{7449E867-FA73-4B37-B5E2-4313ACFD3D43}"/>
            </a:ext>
          </a:extLst>
        </xdr:cNvPr>
        <xdr:cNvPicPr>
          <a:picLocks noChangeAspect="1"/>
        </xdr:cNvPicPr>
      </xdr:nvPicPr>
      <xdr:blipFill>
        <a:blip xmlns:r="http://schemas.openxmlformats.org/officeDocument/2006/relationships" r:embed="rId11"/>
        <a:stretch>
          <a:fillRect/>
        </a:stretch>
      </xdr:blipFill>
      <xdr:spPr>
        <a:xfrm>
          <a:off x="5036396" y="4371763"/>
          <a:ext cx="3482340" cy="2415540"/>
        </a:xfrm>
        <a:prstGeom prst="rect">
          <a:avLst/>
        </a:prstGeom>
      </xdr:spPr>
    </xdr:pic>
    <xdr:clientData/>
  </xdr:twoCellAnchor>
  <xdr:twoCellAnchor editAs="oneCell">
    <xdr:from>
      <xdr:col>0</xdr:col>
      <xdr:colOff>465667</xdr:colOff>
      <xdr:row>117</xdr:row>
      <xdr:rowOff>52917</xdr:rowOff>
    </xdr:from>
    <xdr:to>
      <xdr:col>4</xdr:col>
      <xdr:colOff>778087</xdr:colOff>
      <xdr:row>130</xdr:row>
      <xdr:rowOff>91017</xdr:rowOff>
    </xdr:to>
    <xdr:pic>
      <xdr:nvPicPr>
        <xdr:cNvPr id="14" name="Imagen 13">
          <a:extLst>
            <a:ext uri="{FF2B5EF4-FFF2-40B4-BE49-F238E27FC236}">
              <a16:creationId xmlns:a16="http://schemas.microsoft.com/office/drawing/2014/main" id="{9140A9B9-B83B-478C-89C5-D0E5E1B0955E}"/>
            </a:ext>
          </a:extLst>
        </xdr:cNvPr>
        <xdr:cNvPicPr>
          <a:picLocks noChangeAspect="1"/>
        </xdr:cNvPicPr>
      </xdr:nvPicPr>
      <xdr:blipFill>
        <a:blip xmlns:r="http://schemas.openxmlformats.org/officeDocument/2006/relationships" r:embed="rId12"/>
        <a:stretch>
          <a:fillRect/>
        </a:stretch>
      </xdr:blipFill>
      <xdr:spPr>
        <a:xfrm>
          <a:off x="465667" y="7291917"/>
          <a:ext cx="3482340" cy="2415540"/>
        </a:xfrm>
        <a:prstGeom prst="rect">
          <a:avLst/>
        </a:prstGeom>
      </xdr:spPr>
    </xdr:pic>
    <xdr:clientData/>
  </xdr:twoCellAnchor>
  <xdr:twoCellAnchor editAs="oneCell">
    <xdr:from>
      <xdr:col>6</xdr:col>
      <xdr:colOff>444500</xdr:colOff>
      <xdr:row>117</xdr:row>
      <xdr:rowOff>74084</xdr:rowOff>
    </xdr:from>
    <xdr:to>
      <xdr:col>10</xdr:col>
      <xdr:colOff>185420</xdr:colOff>
      <xdr:row>130</xdr:row>
      <xdr:rowOff>119804</xdr:rowOff>
    </xdr:to>
    <xdr:pic>
      <xdr:nvPicPr>
        <xdr:cNvPr id="15" name="Imagen 14">
          <a:extLst>
            <a:ext uri="{FF2B5EF4-FFF2-40B4-BE49-F238E27FC236}">
              <a16:creationId xmlns:a16="http://schemas.microsoft.com/office/drawing/2014/main" id="{DB08D831-9E1A-46E4-8CDF-C80675764BB0}"/>
            </a:ext>
          </a:extLst>
        </xdr:cNvPr>
        <xdr:cNvPicPr>
          <a:picLocks noChangeAspect="1"/>
        </xdr:cNvPicPr>
      </xdr:nvPicPr>
      <xdr:blipFill>
        <a:blip xmlns:r="http://schemas.openxmlformats.org/officeDocument/2006/relationships" r:embed="rId13"/>
        <a:stretch>
          <a:fillRect/>
        </a:stretch>
      </xdr:blipFill>
      <xdr:spPr>
        <a:xfrm>
          <a:off x="5046980" y="7313084"/>
          <a:ext cx="3489960" cy="2423160"/>
        </a:xfrm>
        <a:prstGeom prst="rect">
          <a:avLst/>
        </a:prstGeom>
      </xdr:spPr>
    </xdr:pic>
    <xdr:clientData/>
  </xdr:twoCellAnchor>
  <xdr:twoCellAnchor editAs="oneCell">
    <xdr:from>
      <xdr:col>0</xdr:col>
      <xdr:colOff>412750</xdr:colOff>
      <xdr:row>133</xdr:row>
      <xdr:rowOff>63500</xdr:rowOff>
    </xdr:from>
    <xdr:to>
      <xdr:col>4</xdr:col>
      <xdr:colOff>694690</xdr:colOff>
      <xdr:row>146</xdr:row>
      <xdr:rowOff>86360</xdr:rowOff>
    </xdr:to>
    <xdr:pic>
      <xdr:nvPicPr>
        <xdr:cNvPr id="16" name="Imagen 15">
          <a:extLst>
            <a:ext uri="{FF2B5EF4-FFF2-40B4-BE49-F238E27FC236}">
              <a16:creationId xmlns:a16="http://schemas.microsoft.com/office/drawing/2014/main" id="{6B5393BB-D8B7-4007-97FE-BFD6BD87CAC7}"/>
            </a:ext>
          </a:extLst>
        </xdr:cNvPr>
        <xdr:cNvPicPr>
          <a:picLocks noChangeAspect="1"/>
        </xdr:cNvPicPr>
      </xdr:nvPicPr>
      <xdr:blipFill>
        <a:blip xmlns:r="http://schemas.openxmlformats.org/officeDocument/2006/relationships" r:embed="rId14"/>
        <a:stretch>
          <a:fillRect/>
        </a:stretch>
      </xdr:blipFill>
      <xdr:spPr>
        <a:xfrm>
          <a:off x="412750" y="10243820"/>
          <a:ext cx="3451860" cy="2400300"/>
        </a:xfrm>
        <a:prstGeom prst="rect">
          <a:avLst/>
        </a:prstGeom>
      </xdr:spPr>
    </xdr:pic>
    <xdr:clientData/>
  </xdr:twoCellAnchor>
  <xdr:twoCellAnchor editAs="oneCell">
    <xdr:from>
      <xdr:col>6</xdr:col>
      <xdr:colOff>497416</xdr:colOff>
      <xdr:row>133</xdr:row>
      <xdr:rowOff>116417</xdr:rowOff>
    </xdr:from>
    <xdr:to>
      <xdr:col>10</xdr:col>
      <xdr:colOff>235307</xdr:colOff>
      <xdr:row>146</xdr:row>
      <xdr:rowOff>159917</xdr:rowOff>
    </xdr:to>
    <xdr:pic>
      <xdr:nvPicPr>
        <xdr:cNvPr id="17" name="Imagen 16">
          <a:extLst>
            <a:ext uri="{FF2B5EF4-FFF2-40B4-BE49-F238E27FC236}">
              <a16:creationId xmlns:a16="http://schemas.microsoft.com/office/drawing/2014/main" id="{ABCF4146-9918-40C5-8FFA-FEB4FD552BF2}"/>
            </a:ext>
          </a:extLst>
        </xdr:cNvPr>
        <xdr:cNvPicPr>
          <a:picLocks noChangeAspect="1"/>
        </xdr:cNvPicPr>
      </xdr:nvPicPr>
      <xdr:blipFill>
        <a:blip xmlns:r="http://schemas.openxmlformats.org/officeDocument/2006/relationships" r:embed="rId15"/>
        <a:stretch>
          <a:fillRect/>
        </a:stretch>
      </xdr:blipFill>
      <xdr:spPr>
        <a:xfrm>
          <a:off x="5099896" y="10296737"/>
          <a:ext cx="3486931" cy="2420940"/>
        </a:xfrm>
        <a:prstGeom prst="rect">
          <a:avLst/>
        </a:prstGeom>
      </xdr:spPr>
    </xdr:pic>
    <xdr:clientData/>
  </xdr:twoCellAnchor>
  <xdr:twoCellAnchor editAs="oneCell">
    <xdr:from>
      <xdr:col>0</xdr:col>
      <xdr:colOff>582083</xdr:colOff>
      <xdr:row>149</xdr:row>
      <xdr:rowOff>95250</xdr:rowOff>
    </xdr:from>
    <xdr:to>
      <xdr:col>4</xdr:col>
      <xdr:colOff>896810</xdr:colOff>
      <xdr:row>162</xdr:row>
      <xdr:rowOff>138750</xdr:rowOff>
    </xdr:to>
    <xdr:pic>
      <xdr:nvPicPr>
        <xdr:cNvPr id="18" name="Imagen 17">
          <a:extLst>
            <a:ext uri="{FF2B5EF4-FFF2-40B4-BE49-F238E27FC236}">
              <a16:creationId xmlns:a16="http://schemas.microsoft.com/office/drawing/2014/main" id="{686EF4FD-AC8C-4F24-9F1E-D754B765D5C4}"/>
            </a:ext>
          </a:extLst>
        </xdr:cNvPr>
        <xdr:cNvPicPr>
          <a:picLocks noChangeAspect="1"/>
        </xdr:cNvPicPr>
      </xdr:nvPicPr>
      <xdr:blipFill>
        <a:blip xmlns:r="http://schemas.openxmlformats.org/officeDocument/2006/relationships" r:embed="rId16"/>
        <a:stretch>
          <a:fillRect/>
        </a:stretch>
      </xdr:blipFill>
      <xdr:spPr>
        <a:xfrm>
          <a:off x="582083" y="13216890"/>
          <a:ext cx="3484647" cy="2420940"/>
        </a:xfrm>
        <a:prstGeom prst="rect">
          <a:avLst/>
        </a:prstGeom>
      </xdr:spPr>
    </xdr:pic>
    <xdr:clientData/>
  </xdr:twoCellAnchor>
  <xdr:twoCellAnchor editAs="oneCell">
    <xdr:from>
      <xdr:col>6</xdr:col>
      <xdr:colOff>550333</xdr:colOff>
      <xdr:row>149</xdr:row>
      <xdr:rowOff>63500</xdr:rowOff>
    </xdr:from>
    <xdr:to>
      <xdr:col>10</xdr:col>
      <xdr:colOff>290833</xdr:colOff>
      <xdr:row>162</xdr:row>
      <xdr:rowOff>107000</xdr:rowOff>
    </xdr:to>
    <xdr:pic>
      <xdr:nvPicPr>
        <xdr:cNvPr id="19" name="Imagen 18">
          <a:extLst>
            <a:ext uri="{FF2B5EF4-FFF2-40B4-BE49-F238E27FC236}">
              <a16:creationId xmlns:a16="http://schemas.microsoft.com/office/drawing/2014/main" id="{2FF645EF-53BC-4236-8465-C0ABCD676C1F}"/>
            </a:ext>
          </a:extLst>
        </xdr:cNvPr>
        <xdr:cNvPicPr>
          <a:picLocks noChangeAspect="1"/>
        </xdr:cNvPicPr>
      </xdr:nvPicPr>
      <xdr:blipFill>
        <a:blip xmlns:r="http://schemas.openxmlformats.org/officeDocument/2006/relationships" r:embed="rId17"/>
        <a:stretch>
          <a:fillRect/>
        </a:stretch>
      </xdr:blipFill>
      <xdr:spPr>
        <a:xfrm>
          <a:off x="5152813" y="13185140"/>
          <a:ext cx="3489540" cy="2420940"/>
        </a:xfrm>
        <a:prstGeom prst="rect">
          <a:avLst/>
        </a:prstGeom>
      </xdr:spPr>
    </xdr:pic>
    <xdr:clientData/>
  </xdr:twoCellAnchor>
  <xdr:twoCellAnchor editAs="oneCell">
    <xdr:from>
      <xdr:col>0</xdr:col>
      <xdr:colOff>508000</xdr:colOff>
      <xdr:row>165</xdr:row>
      <xdr:rowOff>63500</xdr:rowOff>
    </xdr:from>
    <xdr:to>
      <xdr:col>4</xdr:col>
      <xdr:colOff>817391</xdr:colOff>
      <xdr:row>178</xdr:row>
      <xdr:rowOff>107000</xdr:rowOff>
    </xdr:to>
    <xdr:pic>
      <xdr:nvPicPr>
        <xdr:cNvPr id="20" name="Imagen 19">
          <a:extLst>
            <a:ext uri="{FF2B5EF4-FFF2-40B4-BE49-F238E27FC236}">
              <a16:creationId xmlns:a16="http://schemas.microsoft.com/office/drawing/2014/main" id="{AAB29AD5-055A-4EDF-B9A6-E07D7E2E695B}"/>
            </a:ext>
          </a:extLst>
        </xdr:cNvPr>
        <xdr:cNvPicPr>
          <a:picLocks noChangeAspect="1"/>
        </xdr:cNvPicPr>
      </xdr:nvPicPr>
      <xdr:blipFill>
        <a:blip xmlns:r="http://schemas.openxmlformats.org/officeDocument/2006/relationships" r:embed="rId18"/>
        <a:stretch>
          <a:fillRect/>
        </a:stretch>
      </xdr:blipFill>
      <xdr:spPr>
        <a:xfrm>
          <a:off x="508000" y="16126460"/>
          <a:ext cx="3479311" cy="2420940"/>
        </a:xfrm>
        <a:prstGeom prst="rect">
          <a:avLst/>
        </a:prstGeom>
      </xdr:spPr>
    </xdr:pic>
    <xdr:clientData/>
  </xdr:twoCellAnchor>
  <xdr:twoCellAnchor editAs="oneCell">
    <xdr:from>
      <xdr:col>6</xdr:col>
      <xdr:colOff>571500</xdr:colOff>
      <xdr:row>165</xdr:row>
      <xdr:rowOff>52917</xdr:rowOff>
    </xdr:from>
    <xdr:to>
      <xdr:col>10</xdr:col>
      <xdr:colOff>274320</xdr:colOff>
      <xdr:row>178</xdr:row>
      <xdr:rowOff>68157</xdr:rowOff>
    </xdr:to>
    <xdr:pic>
      <xdr:nvPicPr>
        <xdr:cNvPr id="21" name="Imagen 20">
          <a:extLst>
            <a:ext uri="{FF2B5EF4-FFF2-40B4-BE49-F238E27FC236}">
              <a16:creationId xmlns:a16="http://schemas.microsoft.com/office/drawing/2014/main" id="{3CD41D6D-384A-4088-8736-0823452EED72}"/>
            </a:ext>
          </a:extLst>
        </xdr:cNvPr>
        <xdr:cNvPicPr>
          <a:picLocks noChangeAspect="1"/>
        </xdr:cNvPicPr>
      </xdr:nvPicPr>
      <xdr:blipFill>
        <a:blip xmlns:r="http://schemas.openxmlformats.org/officeDocument/2006/relationships" r:embed="rId19"/>
        <a:stretch>
          <a:fillRect/>
        </a:stretch>
      </xdr:blipFill>
      <xdr:spPr>
        <a:xfrm>
          <a:off x="5173980" y="16115877"/>
          <a:ext cx="3451860" cy="2392680"/>
        </a:xfrm>
        <a:prstGeom prst="rect">
          <a:avLst/>
        </a:prstGeom>
      </xdr:spPr>
    </xdr:pic>
    <xdr:clientData/>
  </xdr:twoCellAnchor>
  <xdr:twoCellAnchor editAs="oneCell">
    <xdr:from>
      <xdr:col>0</xdr:col>
      <xdr:colOff>582084</xdr:colOff>
      <xdr:row>181</xdr:row>
      <xdr:rowOff>63499</xdr:rowOff>
    </xdr:from>
    <xdr:to>
      <xdr:col>4</xdr:col>
      <xdr:colOff>894084</xdr:colOff>
      <xdr:row>194</xdr:row>
      <xdr:rowOff>106999</xdr:rowOff>
    </xdr:to>
    <xdr:pic>
      <xdr:nvPicPr>
        <xdr:cNvPr id="22" name="Imagen 21">
          <a:extLst>
            <a:ext uri="{FF2B5EF4-FFF2-40B4-BE49-F238E27FC236}">
              <a16:creationId xmlns:a16="http://schemas.microsoft.com/office/drawing/2014/main" id="{6AE9A5BF-0979-4AF5-9403-EBD4F0ABFBD9}"/>
            </a:ext>
          </a:extLst>
        </xdr:cNvPr>
        <xdr:cNvPicPr>
          <a:picLocks noChangeAspect="1"/>
        </xdr:cNvPicPr>
      </xdr:nvPicPr>
      <xdr:blipFill>
        <a:blip xmlns:r="http://schemas.openxmlformats.org/officeDocument/2006/relationships" r:embed="rId20"/>
        <a:stretch>
          <a:fillRect/>
        </a:stretch>
      </xdr:blipFill>
      <xdr:spPr>
        <a:xfrm>
          <a:off x="582084" y="19067779"/>
          <a:ext cx="3481920" cy="2420940"/>
        </a:xfrm>
        <a:prstGeom prst="rect">
          <a:avLst/>
        </a:prstGeom>
      </xdr:spPr>
    </xdr:pic>
    <xdr:clientData/>
  </xdr:twoCellAnchor>
  <xdr:twoCellAnchor editAs="oneCell">
    <xdr:from>
      <xdr:col>6</xdr:col>
      <xdr:colOff>412750</xdr:colOff>
      <xdr:row>181</xdr:row>
      <xdr:rowOff>42334</xdr:rowOff>
    </xdr:from>
    <xdr:to>
      <xdr:col>10</xdr:col>
      <xdr:colOff>153250</xdr:colOff>
      <xdr:row>194</xdr:row>
      <xdr:rowOff>85834</xdr:rowOff>
    </xdr:to>
    <xdr:pic>
      <xdr:nvPicPr>
        <xdr:cNvPr id="23" name="Imagen 22">
          <a:extLst>
            <a:ext uri="{FF2B5EF4-FFF2-40B4-BE49-F238E27FC236}">
              <a16:creationId xmlns:a16="http://schemas.microsoft.com/office/drawing/2014/main" id="{5E7EFD5A-4080-47B0-8C80-EF9452D4AD3D}"/>
            </a:ext>
          </a:extLst>
        </xdr:cNvPr>
        <xdr:cNvPicPr>
          <a:picLocks noChangeAspect="1"/>
        </xdr:cNvPicPr>
      </xdr:nvPicPr>
      <xdr:blipFill>
        <a:blip xmlns:r="http://schemas.openxmlformats.org/officeDocument/2006/relationships" r:embed="rId21"/>
        <a:stretch>
          <a:fillRect/>
        </a:stretch>
      </xdr:blipFill>
      <xdr:spPr>
        <a:xfrm>
          <a:off x="5015230" y="19046614"/>
          <a:ext cx="3489540" cy="2420940"/>
        </a:xfrm>
        <a:prstGeom prst="rect">
          <a:avLst/>
        </a:prstGeom>
      </xdr:spPr>
    </xdr:pic>
    <xdr:clientData/>
  </xdr:twoCellAnchor>
  <xdr:twoCellAnchor editAs="oneCell">
    <xdr:from>
      <xdr:col>0</xdr:col>
      <xdr:colOff>486833</xdr:colOff>
      <xdr:row>197</xdr:row>
      <xdr:rowOff>74083</xdr:rowOff>
    </xdr:from>
    <xdr:to>
      <xdr:col>4</xdr:col>
      <xdr:colOff>791633</xdr:colOff>
      <xdr:row>210</xdr:row>
      <xdr:rowOff>112183</xdr:rowOff>
    </xdr:to>
    <xdr:pic>
      <xdr:nvPicPr>
        <xdr:cNvPr id="24" name="Imagen 23">
          <a:extLst>
            <a:ext uri="{FF2B5EF4-FFF2-40B4-BE49-F238E27FC236}">
              <a16:creationId xmlns:a16="http://schemas.microsoft.com/office/drawing/2014/main" id="{24031DA2-53D0-466E-88A3-ED72B0552E6E}"/>
            </a:ext>
          </a:extLst>
        </xdr:cNvPr>
        <xdr:cNvPicPr>
          <a:picLocks noChangeAspect="1"/>
        </xdr:cNvPicPr>
      </xdr:nvPicPr>
      <xdr:blipFill>
        <a:blip xmlns:r="http://schemas.openxmlformats.org/officeDocument/2006/relationships" r:embed="rId22"/>
        <a:stretch>
          <a:fillRect/>
        </a:stretch>
      </xdr:blipFill>
      <xdr:spPr>
        <a:xfrm>
          <a:off x="486833" y="22073023"/>
          <a:ext cx="3474720" cy="2415540"/>
        </a:xfrm>
        <a:prstGeom prst="rect">
          <a:avLst/>
        </a:prstGeom>
      </xdr:spPr>
    </xdr:pic>
    <xdr:clientData/>
  </xdr:twoCellAnchor>
  <xdr:twoCellAnchor editAs="oneCell">
    <xdr:from>
      <xdr:col>6</xdr:col>
      <xdr:colOff>433917</xdr:colOff>
      <xdr:row>197</xdr:row>
      <xdr:rowOff>74083</xdr:rowOff>
    </xdr:from>
    <xdr:to>
      <xdr:col>10</xdr:col>
      <xdr:colOff>144357</xdr:colOff>
      <xdr:row>210</xdr:row>
      <xdr:rowOff>96943</xdr:rowOff>
    </xdr:to>
    <xdr:pic>
      <xdr:nvPicPr>
        <xdr:cNvPr id="25" name="Imagen 24">
          <a:extLst>
            <a:ext uri="{FF2B5EF4-FFF2-40B4-BE49-F238E27FC236}">
              <a16:creationId xmlns:a16="http://schemas.microsoft.com/office/drawing/2014/main" id="{F5308C9C-3B68-4BF5-B1AA-0507FE8EDFEC}"/>
            </a:ext>
          </a:extLst>
        </xdr:cNvPr>
        <xdr:cNvPicPr>
          <a:picLocks noChangeAspect="1"/>
        </xdr:cNvPicPr>
      </xdr:nvPicPr>
      <xdr:blipFill>
        <a:blip xmlns:r="http://schemas.openxmlformats.org/officeDocument/2006/relationships" r:embed="rId23"/>
        <a:stretch>
          <a:fillRect/>
        </a:stretch>
      </xdr:blipFill>
      <xdr:spPr>
        <a:xfrm>
          <a:off x="5036397" y="22073023"/>
          <a:ext cx="3459480" cy="2400300"/>
        </a:xfrm>
        <a:prstGeom prst="rect">
          <a:avLst/>
        </a:prstGeom>
      </xdr:spPr>
    </xdr:pic>
    <xdr:clientData/>
  </xdr:twoCellAnchor>
  <xdr:twoCellAnchor editAs="oneCell">
    <xdr:from>
      <xdr:col>0</xdr:col>
      <xdr:colOff>455083</xdr:colOff>
      <xdr:row>213</xdr:row>
      <xdr:rowOff>84667</xdr:rowOff>
    </xdr:from>
    <xdr:to>
      <xdr:col>4</xdr:col>
      <xdr:colOff>767083</xdr:colOff>
      <xdr:row>226</xdr:row>
      <xdr:rowOff>128167</xdr:rowOff>
    </xdr:to>
    <xdr:pic>
      <xdr:nvPicPr>
        <xdr:cNvPr id="26" name="Imagen 25">
          <a:extLst>
            <a:ext uri="{FF2B5EF4-FFF2-40B4-BE49-F238E27FC236}">
              <a16:creationId xmlns:a16="http://schemas.microsoft.com/office/drawing/2014/main" id="{BBA5DB8D-A23E-42F1-8DB6-70DC41ECD4C8}"/>
            </a:ext>
          </a:extLst>
        </xdr:cNvPr>
        <xdr:cNvPicPr>
          <a:picLocks noChangeAspect="1"/>
        </xdr:cNvPicPr>
      </xdr:nvPicPr>
      <xdr:blipFill>
        <a:blip xmlns:r="http://schemas.openxmlformats.org/officeDocument/2006/relationships" r:embed="rId24"/>
        <a:stretch>
          <a:fillRect/>
        </a:stretch>
      </xdr:blipFill>
      <xdr:spPr>
        <a:xfrm>
          <a:off x="455083" y="25024927"/>
          <a:ext cx="3481920" cy="2520000"/>
        </a:xfrm>
        <a:prstGeom prst="rect">
          <a:avLst/>
        </a:prstGeom>
      </xdr:spPr>
    </xdr:pic>
    <xdr:clientData/>
  </xdr:twoCellAnchor>
  <xdr:twoCellAnchor editAs="oneCell">
    <xdr:from>
      <xdr:col>6</xdr:col>
      <xdr:colOff>444500</xdr:colOff>
      <xdr:row>213</xdr:row>
      <xdr:rowOff>84667</xdr:rowOff>
    </xdr:from>
    <xdr:to>
      <xdr:col>10</xdr:col>
      <xdr:colOff>177800</xdr:colOff>
      <xdr:row>226</xdr:row>
      <xdr:rowOff>122767</xdr:rowOff>
    </xdr:to>
    <xdr:pic>
      <xdr:nvPicPr>
        <xdr:cNvPr id="27" name="Imagen 26">
          <a:extLst>
            <a:ext uri="{FF2B5EF4-FFF2-40B4-BE49-F238E27FC236}">
              <a16:creationId xmlns:a16="http://schemas.microsoft.com/office/drawing/2014/main" id="{B443B25C-A2FB-4E41-BC56-4644086025C2}"/>
            </a:ext>
          </a:extLst>
        </xdr:cNvPr>
        <xdr:cNvPicPr>
          <a:picLocks noChangeAspect="1"/>
        </xdr:cNvPicPr>
      </xdr:nvPicPr>
      <xdr:blipFill>
        <a:blip xmlns:r="http://schemas.openxmlformats.org/officeDocument/2006/relationships" r:embed="rId25"/>
        <a:stretch>
          <a:fillRect/>
        </a:stretch>
      </xdr:blipFill>
      <xdr:spPr>
        <a:xfrm>
          <a:off x="5046980" y="25024927"/>
          <a:ext cx="3482340" cy="2514600"/>
        </a:xfrm>
        <a:prstGeom prst="rect">
          <a:avLst/>
        </a:prstGeom>
      </xdr:spPr>
    </xdr:pic>
    <xdr:clientData/>
  </xdr:twoCellAnchor>
  <xdr:twoCellAnchor editAs="oneCell">
    <xdr:from>
      <xdr:col>0</xdr:col>
      <xdr:colOff>402166</xdr:colOff>
      <xdr:row>293</xdr:row>
      <xdr:rowOff>74083</xdr:rowOff>
    </xdr:from>
    <xdr:to>
      <xdr:col>4</xdr:col>
      <xdr:colOff>706966</xdr:colOff>
      <xdr:row>306</xdr:row>
      <xdr:rowOff>112183</xdr:rowOff>
    </xdr:to>
    <xdr:pic>
      <xdr:nvPicPr>
        <xdr:cNvPr id="28" name="Imagen 27">
          <a:extLst>
            <a:ext uri="{FF2B5EF4-FFF2-40B4-BE49-F238E27FC236}">
              <a16:creationId xmlns:a16="http://schemas.microsoft.com/office/drawing/2014/main" id="{E33AB37E-0E03-41DF-82B3-A4BBF9D98C89}"/>
            </a:ext>
          </a:extLst>
        </xdr:cNvPr>
        <xdr:cNvPicPr>
          <a:picLocks noChangeAspect="1"/>
        </xdr:cNvPicPr>
      </xdr:nvPicPr>
      <xdr:blipFill>
        <a:blip xmlns:r="http://schemas.openxmlformats.org/officeDocument/2006/relationships" r:embed="rId26"/>
        <a:stretch>
          <a:fillRect/>
        </a:stretch>
      </xdr:blipFill>
      <xdr:spPr>
        <a:xfrm>
          <a:off x="402166" y="31110343"/>
          <a:ext cx="3474720" cy="2415540"/>
        </a:xfrm>
        <a:prstGeom prst="rect">
          <a:avLst/>
        </a:prstGeom>
      </xdr:spPr>
    </xdr:pic>
    <xdr:clientData/>
  </xdr:twoCellAnchor>
  <xdr:twoCellAnchor editAs="oneCell">
    <xdr:from>
      <xdr:col>6</xdr:col>
      <xdr:colOff>359833</xdr:colOff>
      <xdr:row>293</xdr:row>
      <xdr:rowOff>95250</xdr:rowOff>
    </xdr:from>
    <xdr:to>
      <xdr:col>10</xdr:col>
      <xdr:colOff>100753</xdr:colOff>
      <xdr:row>306</xdr:row>
      <xdr:rowOff>140970</xdr:rowOff>
    </xdr:to>
    <xdr:pic>
      <xdr:nvPicPr>
        <xdr:cNvPr id="29" name="Imagen 28">
          <a:extLst>
            <a:ext uri="{FF2B5EF4-FFF2-40B4-BE49-F238E27FC236}">
              <a16:creationId xmlns:a16="http://schemas.microsoft.com/office/drawing/2014/main" id="{CC1CA10A-97D5-48B4-B31C-F725FEDBF592}"/>
            </a:ext>
          </a:extLst>
        </xdr:cNvPr>
        <xdr:cNvPicPr>
          <a:picLocks noChangeAspect="1"/>
        </xdr:cNvPicPr>
      </xdr:nvPicPr>
      <xdr:blipFill>
        <a:blip xmlns:r="http://schemas.openxmlformats.org/officeDocument/2006/relationships" r:embed="rId27"/>
        <a:stretch>
          <a:fillRect/>
        </a:stretch>
      </xdr:blipFill>
      <xdr:spPr>
        <a:xfrm>
          <a:off x="4962313" y="31131510"/>
          <a:ext cx="3489960" cy="2423160"/>
        </a:xfrm>
        <a:prstGeom prst="rect">
          <a:avLst/>
        </a:prstGeom>
      </xdr:spPr>
    </xdr:pic>
    <xdr:clientData/>
  </xdr:twoCellAnchor>
  <xdr:twoCellAnchor editAs="oneCell">
    <xdr:from>
      <xdr:col>0</xdr:col>
      <xdr:colOff>349250</xdr:colOff>
      <xdr:row>421</xdr:row>
      <xdr:rowOff>74084</xdr:rowOff>
    </xdr:from>
    <xdr:to>
      <xdr:col>4</xdr:col>
      <xdr:colOff>661670</xdr:colOff>
      <xdr:row>434</xdr:row>
      <xdr:rowOff>119804</xdr:rowOff>
    </xdr:to>
    <xdr:pic>
      <xdr:nvPicPr>
        <xdr:cNvPr id="30" name="Imagen 29">
          <a:extLst>
            <a:ext uri="{FF2B5EF4-FFF2-40B4-BE49-F238E27FC236}">
              <a16:creationId xmlns:a16="http://schemas.microsoft.com/office/drawing/2014/main" id="{4598D702-8F6B-4145-B459-BA5CDBF206E1}"/>
            </a:ext>
          </a:extLst>
        </xdr:cNvPr>
        <xdr:cNvPicPr>
          <a:picLocks noChangeAspect="1"/>
        </xdr:cNvPicPr>
      </xdr:nvPicPr>
      <xdr:blipFill>
        <a:blip xmlns:r="http://schemas.openxmlformats.org/officeDocument/2006/relationships" r:embed="rId28"/>
        <a:stretch>
          <a:fillRect/>
        </a:stretch>
      </xdr:blipFill>
      <xdr:spPr>
        <a:xfrm>
          <a:off x="349250" y="51966284"/>
          <a:ext cx="3482340" cy="2423160"/>
        </a:xfrm>
        <a:prstGeom prst="rect">
          <a:avLst/>
        </a:prstGeom>
      </xdr:spPr>
    </xdr:pic>
    <xdr:clientData/>
  </xdr:twoCellAnchor>
  <xdr:twoCellAnchor editAs="oneCell">
    <xdr:from>
      <xdr:col>6</xdr:col>
      <xdr:colOff>296333</xdr:colOff>
      <xdr:row>421</xdr:row>
      <xdr:rowOff>74084</xdr:rowOff>
    </xdr:from>
    <xdr:to>
      <xdr:col>10</xdr:col>
      <xdr:colOff>37253</xdr:colOff>
      <xdr:row>434</xdr:row>
      <xdr:rowOff>119804</xdr:rowOff>
    </xdr:to>
    <xdr:pic>
      <xdr:nvPicPr>
        <xdr:cNvPr id="31" name="Imagen 30">
          <a:extLst>
            <a:ext uri="{FF2B5EF4-FFF2-40B4-BE49-F238E27FC236}">
              <a16:creationId xmlns:a16="http://schemas.microsoft.com/office/drawing/2014/main" id="{74D2DF4B-34E6-4FDC-926A-43BC8C61295D}"/>
            </a:ext>
          </a:extLst>
        </xdr:cNvPr>
        <xdr:cNvPicPr>
          <a:picLocks noChangeAspect="1"/>
        </xdr:cNvPicPr>
      </xdr:nvPicPr>
      <xdr:blipFill>
        <a:blip xmlns:r="http://schemas.openxmlformats.org/officeDocument/2006/relationships" r:embed="rId29"/>
        <a:stretch>
          <a:fillRect/>
        </a:stretch>
      </xdr:blipFill>
      <xdr:spPr>
        <a:xfrm>
          <a:off x="4898813" y="51966284"/>
          <a:ext cx="3489960" cy="2423160"/>
        </a:xfrm>
        <a:prstGeom prst="rect">
          <a:avLst/>
        </a:prstGeom>
      </xdr:spPr>
    </xdr:pic>
    <xdr:clientData/>
  </xdr:twoCellAnchor>
  <xdr:twoCellAnchor editAs="oneCell">
    <xdr:from>
      <xdr:col>0</xdr:col>
      <xdr:colOff>328084</xdr:colOff>
      <xdr:row>437</xdr:row>
      <xdr:rowOff>52917</xdr:rowOff>
    </xdr:from>
    <xdr:to>
      <xdr:col>4</xdr:col>
      <xdr:colOff>632884</xdr:colOff>
      <xdr:row>450</xdr:row>
      <xdr:rowOff>91017</xdr:rowOff>
    </xdr:to>
    <xdr:pic>
      <xdr:nvPicPr>
        <xdr:cNvPr id="32" name="Imagen 31">
          <a:extLst>
            <a:ext uri="{FF2B5EF4-FFF2-40B4-BE49-F238E27FC236}">
              <a16:creationId xmlns:a16="http://schemas.microsoft.com/office/drawing/2014/main" id="{052CCDA1-5ED8-430E-9995-38F5A20D9C56}"/>
            </a:ext>
          </a:extLst>
        </xdr:cNvPr>
        <xdr:cNvPicPr>
          <a:picLocks noChangeAspect="1"/>
        </xdr:cNvPicPr>
      </xdr:nvPicPr>
      <xdr:blipFill>
        <a:blip xmlns:r="http://schemas.openxmlformats.org/officeDocument/2006/relationships" r:embed="rId30"/>
        <a:stretch>
          <a:fillRect/>
        </a:stretch>
      </xdr:blipFill>
      <xdr:spPr>
        <a:xfrm>
          <a:off x="328084" y="54886437"/>
          <a:ext cx="3474720" cy="2415540"/>
        </a:xfrm>
        <a:prstGeom prst="rect">
          <a:avLst/>
        </a:prstGeom>
      </xdr:spPr>
    </xdr:pic>
    <xdr:clientData/>
  </xdr:twoCellAnchor>
  <xdr:twoCellAnchor editAs="oneCell">
    <xdr:from>
      <xdr:col>6</xdr:col>
      <xdr:colOff>328083</xdr:colOff>
      <xdr:row>437</xdr:row>
      <xdr:rowOff>105833</xdr:rowOff>
    </xdr:from>
    <xdr:to>
      <xdr:col>10</xdr:col>
      <xdr:colOff>61383</xdr:colOff>
      <xdr:row>450</xdr:row>
      <xdr:rowOff>143933</xdr:rowOff>
    </xdr:to>
    <xdr:pic>
      <xdr:nvPicPr>
        <xdr:cNvPr id="33" name="Imagen 32">
          <a:extLst>
            <a:ext uri="{FF2B5EF4-FFF2-40B4-BE49-F238E27FC236}">
              <a16:creationId xmlns:a16="http://schemas.microsoft.com/office/drawing/2014/main" id="{7639BC21-0406-4E6B-9336-EEB94212A2B5}"/>
            </a:ext>
          </a:extLst>
        </xdr:cNvPr>
        <xdr:cNvPicPr>
          <a:picLocks noChangeAspect="1"/>
        </xdr:cNvPicPr>
      </xdr:nvPicPr>
      <xdr:blipFill>
        <a:blip xmlns:r="http://schemas.openxmlformats.org/officeDocument/2006/relationships" r:embed="rId31"/>
        <a:stretch>
          <a:fillRect/>
        </a:stretch>
      </xdr:blipFill>
      <xdr:spPr>
        <a:xfrm>
          <a:off x="4930563" y="54939353"/>
          <a:ext cx="3482340" cy="2415540"/>
        </a:xfrm>
        <a:prstGeom prst="rect">
          <a:avLst/>
        </a:prstGeom>
      </xdr:spPr>
    </xdr:pic>
    <xdr:clientData/>
  </xdr:twoCellAnchor>
  <xdr:twoCellAnchor editAs="oneCell">
    <xdr:from>
      <xdr:col>0</xdr:col>
      <xdr:colOff>359833</xdr:colOff>
      <xdr:row>453</xdr:row>
      <xdr:rowOff>84666</xdr:rowOff>
    </xdr:from>
    <xdr:to>
      <xdr:col>4</xdr:col>
      <xdr:colOff>664633</xdr:colOff>
      <xdr:row>466</xdr:row>
      <xdr:rowOff>122766</xdr:rowOff>
    </xdr:to>
    <xdr:pic>
      <xdr:nvPicPr>
        <xdr:cNvPr id="34" name="Imagen 33">
          <a:extLst>
            <a:ext uri="{FF2B5EF4-FFF2-40B4-BE49-F238E27FC236}">
              <a16:creationId xmlns:a16="http://schemas.microsoft.com/office/drawing/2014/main" id="{F497BD52-969F-41E4-A019-65FC4261F31F}"/>
            </a:ext>
          </a:extLst>
        </xdr:cNvPr>
        <xdr:cNvPicPr>
          <a:picLocks noChangeAspect="1"/>
        </xdr:cNvPicPr>
      </xdr:nvPicPr>
      <xdr:blipFill>
        <a:blip xmlns:r="http://schemas.openxmlformats.org/officeDocument/2006/relationships" r:embed="rId32"/>
        <a:stretch>
          <a:fillRect/>
        </a:stretch>
      </xdr:blipFill>
      <xdr:spPr>
        <a:xfrm>
          <a:off x="359833" y="57859506"/>
          <a:ext cx="3474720" cy="2415540"/>
        </a:xfrm>
        <a:prstGeom prst="rect">
          <a:avLst/>
        </a:prstGeom>
      </xdr:spPr>
    </xdr:pic>
    <xdr:clientData/>
  </xdr:twoCellAnchor>
  <xdr:twoCellAnchor editAs="oneCell">
    <xdr:from>
      <xdr:col>6</xdr:col>
      <xdr:colOff>285750</xdr:colOff>
      <xdr:row>453</xdr:row>
      <xdr:rowOff>52917</xdr:rowOff>
    </xdr:from>
    <xdr:to>
      <xdr:col>10</xdr:col>
      <xdr:colOff>26670</xdr:colOff>
      <xdr:row>466</xdr:row>
      <xdr:rowOff>98637</xdr:rowOff>
    </xdr:to>
    <xdr:pic>
      <xdr:nvPicPr>
        <xdr:cNvPr id="35" name="Imagen 34">
          <a:extLst>
            <a:ext uri="{FF2B5EF4-FFF2-40B4-BE49-F238E27FC236}">
              <a16:creationId xmlns:a16="http://schemas.microsoft.com/office/drawing/2014/main" id="{ECA26077-D7A6-438A-924A-7DC045E2E7AE}"/>
            </a:ext>
          </a:extLst>
        </xdr:cNvPr>
        <xdr:cNvPicPr>
          <a:picLocks noChangeAspect="1"/>
        </xdr:cNvPicPr>
      </xdr:nvPicPr>
      <xdr:blipFill>
        <a:blip xmlns:r="http://schemas.openxmlformats.org/officeDocument/2006/relationships" r:embed="rId33"/>
        <a:stretch>
          <a:fillRect/>
        </a:stretch>
      </xdr:blipFill>
      <xdr:spPr>
        <a:xfrm>
          <a:off x="4888230" y="57827757"/>
          <a:ext cx="3489960" cy="2423160"/>
        </a:xfrm>
        <a:prstGeom prst="rect">
          <a:avLst/>
        </a:prstGeom>
      </xdr:spPr>
    </xdr:pic>
    <xdr:clientData/>
  </xdr:twoCellAnchor>
  <xdr:twoCellAnchor editAs="oneCell">
    <xdr:from>
      <xdr:col>0</xdr:col>
      <xdr:colOff>317500</xdr:colOff>
      <xdr:row>309</xdr:row>
      <xdr:rowOff>95250</xdr:rowOff>
    </xdr:from>
    <xdr:to>
      <xdr:col>4</xdr:col>
      <xdr:colOff>629920</xdr:colOff>
      <xdr:row>322</xdr:row>
      <xdr:rowOff>140970</xdr:rowOff>
    </xdr:to>
    <xdr:pic>
      <xdr:nvPicPr>
        <xdr:cNvPr id="36" name="Imagen 35">
          <a:extLst>
            <a:ext uri="{FF2B5EF4-FFF2-40B4-BE49-F238E27FC236}">
              <a16:creationId xmlns:a16="http://schemas.microsoft.com/office/drawing/2014/main" id="{D6FC984B-5086-4DD5-AE20-D887AC94ED85}"/>
            </a:ext>
          </a:extLst>
        </xdr:cNvPr>
        <xdr:cNvPicPr>
          <a:picLocks noChangeAspect="1"/>
        </xdr:cNvPicPr>
      </xdr:nvPicPr>
      <xdr:blipFill>
        <a:blip xmlns:r="http://schemas.openxmlformats.org/officeDocument/2006/relationships" r:embed="rId34"/>
        <a:stretch>
          <a:fillRect/>
        </a:stretch>
      </xdr:blipFill>
      <xdr:spPr>
        <a:xfrm>
          <a:off x="317500" y="34072830"/>
          <a:ext cx="3482340" cy="2423160"/>
        </a:xfrm>
        <a:prstGeom prst="rect">
          <a:avLst/>
        </a:prstGeom>
      </xdr:spPr>
    </xdr:pic>
    <xdr:clientData/>
  </xdr:twoCellAnchor>
  <xdr:twoCellAnchor editAs="oneCell">
    <xdr:from>
      <xdr:col>6</xdr:col>
      <xdr:colOff>359833</xdr:colOff>
      <xdr:row>309</xdr:row>
      <xdr:rowOff>63500</xdr:rowOff>
    </xdr:from>
    <xdr:to>
      <xdr:col>10</xdr:col>
      <xdr:colOff>100753</xdr:colOff>
      <xdr:row>322</xdr:row>
      <xdr:rowOff>109220</xdr:rowOff>
    </xdr:to>
    <xdr:pic>
      <xdr:nvPicPr>
        <xdr:cNvPr id="37" name="Imagen 36">
          <a:extLst>
            <a:ext uri="{FF2B5EF4-FFF2-40B4-BE49-F238E27FC236}">
              <a16:creationId xmlns:a16="http://schemas.microsoft.com/office/drawing/2014/main" id="{D0AC2AA9-6D44-4EB9-922B-4AEC449C5813}"/>
            </a:ext>
          </a:extLst>
        </xdr:cNvPr>
        <xdr:cNvPicPr>
          <a:picLocks noChangeAspect="1"/>
        </xdr:cNvPicPr>
      </xdr:nvPicPr>
      <xdr:blipFill>
        <a:blip xmlns:r="http://schemas.openxmlformats.org/officeDocument/2006/relationships" r:embed="rId35"/>
        <a:stretch>
          <a:fillRect/>
        </a:stretch>
      </xdr:blipFill>
      <xdr:spPr>
        <a:xfrm>
          <a:off x="4962313" y="34041080"/>
          <a:ext cx="3489960" cy="2423160"/>
        </a:xfrm>
        <a:prstGeom prst="rect">
          <a:avLst/>
        </a:prstGeom>
      </xdr:spPr>
    </xdr:pic>
    <xdr:clientData/>
  </xdr:twoCellAnchor>
  <xdr:twoCellAnchor editAs="oneCell">
    <xdr:from>
      <xdr:col>0</xdr:col>
      <xdr:colOff>275167</xdr:colOff>
      <xdr:row>341</xdr:row>
      <xdr:rowOff>63500</xdr:rowOff>
    </xdr:from>
    <xdr:to>
      <xdr:col>4</xdr:col>
      <xdr:colOff>579967</xdr:colOff>
      <xdr:row>354</xdr:row>
      <xdr:rowOff>101600</xdr:rowOff>
    </xdr:to>
    <xdr:pic>
      <xdr:nvPicPr>
        <xdr:cNvPr id="38" name="Imagen 37">
          <a:extLst>
            <a:ext uri="{FF2B5EF4-FFF2-40B4-BE49-F238E27FC236}">
              <a16:creationId xmlns:a16="http://schemas.microsoft.com/office/drawing/2014/main" id="{ADD13893-0470-416C-977E-77B75DFD8D4A}"/>
            </a:ext>
          </a:extLst>
        </xdr:cNvPr>
        <xdr:cNvPicPr>
          <a:picLocks noChangeAspect="1"/>
        </xdr:cNvPicPr>
      </xdr:nvPicPr>
      <xdr:blipFill>
        <a:blip xmlns:r="http://schemas.openxmlformats.org/officeDocument/2006/relationships" r:embed="rId36"/>
        <a:stretch>
          <a:fillRect/>
        </a:stretch>
      </xdr:blipFill>
      <xdr:spPr>
        <a:xfrm>
          <a:off x="275167" y="36982400"/>
          <a:ext cx="3474720" cy="2415540"/>
        </a:xfrm>
        <a:prstGeom prst="rect">
          <a:avLst/>
        </a:prstGeom>
      </xdr:spPr>
    </xdr:pic>
    <xdr:clientData/>
  </xdr:twoCellAnchor>
  <xdr:twoCellAnchor editAs="oneCell">
    <xdr:from>
      <xdr:col>6</xdr:col>
      <xdr:colOff>370417</xdr:colOff>
      <xdr:row>341</xdr:row>
      <xdr:rowOff>74084</xdr:rowOff>
    </xdr:from>
    <xdr:to>
      <xdr:col>10</xdr:col>
      <xdr:colOff>103717</xdr:colOff>
      <xdr:row>354</xdr:row>
      <xdr:rowOff>112184</xdr:rowOff>
    </xdr:to>
    <xdr:pic>
      <xdr:nvPicPr>
        <xdr:cNvPr id="39" name="Imagen 38">
          <a:extLst>
            <a:ext uri="{FF2B5EF4-FFF2-40B4-BE49-F238E27FC236}">
              <a16:creationId xmlns:a16="http://schemas.microsoft.com/office/drawing/2014/main" id="{7EB130E0-3F57-43E0-89E7-C44B0EAB0C2B}"/>
            </a:ext>
          </a:extLst>
        </xdr:cNvPr>
        <xdr:cNvPicPr>
          <a:picLocks noChangeAspect="1"/>
        </xdr:cNvPicPr>
      </xdr:nvPicPr>
      <xdr:blipFill>
        <a:blip xmlns:r="http://schemas.openxmlformats.org/officeDocument/2006/relationships" r:embed="rId37"/>
        <a:stretch>
          <a:fillRect/>
        </a:stretch>
      </xdr:blipFill>
      <xdr:spPr>
        <a:xfrm>
          <a:off x="4972897" y="36992984"/>
          <a:ext cx="3482340" cy="2415540"/>
        </a:xfrm>
        <a:prstGeom prst="rect">
          <a:avLst/>
        </a:prstGeom>
      </xdr:spPr>
    </xdr:pic>
    <xdr:clientData/>
  </xdr:twoCellAnchor>
  <xdr:twoCellAnchor editAs="oneCell">
    <xdr:from>
      <xdr:col>0</xdr:col>
      <xdr:colOff>285750</xdr:colOff>
      <xdr:row>357</xdr:row>
      <xdr:rowOff>74083</xdr:rowOff>
    </xdr:from>
    <xdr:to>
      <xdr:col>4</xdr:col>
      <xdr:colOff>605790</xdr:colOff>
      <xdr:row>370</xdr:row>
      <xdr:rowOff>127423</xdr:rowOff>
    </xdr:to>
    <xdr:pic>
      <xdr:nvPicPr>
        <xdr:cNvPr id="40" name="Imagen 39">
          <a:extLst>
            <a:ext uri="{FF2B5EF4-FFF2-40B4-BE49-F238E27FC236}">
              <a16:creationId xmlns:a16="http://schemas.microsoft.com/office/drawing/2014/main" id="{5139A609-8C6A-4D2A-9459-E82B2BA97AB7}"/>
            </a:ext>
          </a:extLst>
        </xdr:cNvPr>
        <xdr:cNvPicPr>
          <a:picLocks noChangeAspect="1"/>
        </xdr:cNvPicPr>
      </xdr:nvPicPr>
      <xdr:blipFill>
        <a:blip xmlns:r="http://schemas.openxmlformats.org/officeDocument/2006/relationships" r:embed="rId38"/>
        <a:stretch>
          <a:fillRect/>
        </a:stretch>
      </xdr:blipFill>
      <xdr:spPr>
        <a:xfrm>
          <a:off x="285750" y="39934303"/>
          <a:ext cx="3489960" cy="2430780"/>
        </a:xfrm>
        <a:prstGeom prst="rect">
          <a:avLst/>
        </a:prstGeom>
      </xdr:spPr>
    </xdr:pic>
    <xdr:clientData/>
  </xdr:twoCellAnchor>
  <xdr:twoCellAnchor editAs="oneCell">
    <xdr:from>
      <xdr:col>6</xdr:col>
      <xdr:colOff>338666</xdr:colOff>
      <xdr:row>357</xdr:row>
      <xdr:rowOff>74083</xdr:rowOff>
    </xdr:from>
    <xdr:to>
      <xdr:col>10</xdr:col>
      <xdr:colOff>79586</xdr:colOff>
      <xdr:row>370</xdr:row>
      <xdr:rowOff>119803</xdr:rowOff>
    </xdr:to>
    <xdr:pic>
      <xdr:nvPicPr>
        <xdr:cNvPr id="41" name="Imagen 40">
          <a:extLst>
            <a:ext uri="{FF2B5EF4-FFF2-40B4-BE49-F238E27FC236}">
              <a16:creationId xmlns:a16="http://schemas.microsoft.com/office/drawing/2014/main" id="{C3C02415-B533-4028-B311-9B14AAD37172}"/>
            </a:ext>
          </a:extLst>
        </xdr:cNvPr>
        <xdr:cNvPicPr>
          <a:picLocks noChangeAspect="1"/>
        </xdr:cNvPicPr>
      </xdr:nvPicPr>
      <xdr:blipFill>
        <a:blip xmlns:r="http://schemas.openxmlformats.org/officeDocument/2006/relationships" r:embed="rId39"/>
        <a:stretch>
          <a:fillRect/>
        </a:stretch>
      </xdr:blipFill>
      <xdr:spPr>
        <a:xfrm>
          <a:off x="4941146" y="39934303"/>
          <a:ext cx="3489960" cy="2423160"/>
        </a:xfrm>
        <a:prstGeom prst="rect">
          <a:avLst/>
        </a:prstGeom>
      </xdr:spPr>
    </xdr:pic>
    <xdr:clientData/>
  </xdr:twoCellAnchor>
  <xdr:twoCellAnchor editAs="oneCell">
    <xdr:from>
      <xdr:col>0</xdr:col>
      <xdr:colOff>296333</xdr:colOff>
      <xdr:row>373</xdr:row>
      <xdr:rowOff>63500</xdr:rowOff>
    </xdr:from>
    <xdr:to>
      <xdr:col>4</xdr:col>
      <xdr:colOff>601133</xdr:colOff>
      <xdr:row>386</xdr:row>
      <xdr:rowOff>101600</xdr:rowOff>
    </xdr:to>
    <xdr:pic>
      <xdr:nvPicPr>
        <xdr:cNvPr id="42" name="Imagen 41">
          <a:extLst>
            <a:ext uri="{FF2B5EF4-FFF2-40B4-BE49-F238E27FC236}">
              <a16:creationId xmlns:a16="http://schemas.microsoft.com/office/drawing/2014/main" id="{5DFADA48-550D-4D50-A054-06299871B0DF}"/>
            </a:ext>
          </a:extLst>
        </xdr:cNvPr>
        <xdr:cNvPicPr>
          <a:picLocks noChangeAspect="1"/>
        </xdr:cNvPicPr>
      </xdr:nvPicPr>
      <xdr:blipFill>
        <a:blip xmlns:r="http://schemas.openxmlformats.org/officeDocument/2006/relationships" r:embed="rId40"/>
        <a:stretch>
          <a:fillRect/>
        </a:stretch>
      </xdr:blipFill>
      <xdr:spPr>
        <a:xfrm>
          <a:off x="296333" y="43002200"/>
          <a:ext cx="3474720" cy="2415540"/>
        </a:xfrm>
        <a:prstGeom prst="rect">
          <a:avLst/>
        </a:prstGeom>
      </xdr:spPr>
    </xdr:pic>
    <xdr:clientData/>
  </xdr:twoCellAnchor>
  <xdr:twoCellAnchor editAs="oneCell">
    <xdr:from>
      <xdr:col>6</xdr:col>
      <xdr:colOff>359833</xdr:colOff>
      <xdr:row>373</xdr:row>
      <xdr:rowOff>84666</xdr:rowOff>
    </xdr:from>
    <xdr:to>
      <xdr:col>10</xdr:col>
      <xdr:colOff>100753</xdr:colOff>
      <xdr:row>386</xdr:row>
      <xdr:rowOff>130386</xdr:rowOff>
    </xdr:to>
    <xdr:pic>
      <xdr:nvPicPr>
        <xdr:cNvPr id="43" name="Imagen 42">
          <a:extLst>
            <a:ext uri="{FF2B5EF4-FFF2-40B4-BE49-F238E27FC236}">
              <a16:creationId xmlns:a16="http://schemas.microsoft.com/office/drawing/2014/main" id="{3A2CA154-32A9-4691-9B4E-DCD5E465CAF0}"/>
            </a:ext>
          </a:extLst>
        </xdr:cNvPr>
        <xdr:cNvPicPr>
          <a:picLocks noChangeAspect="1"/>
        </xdr:cNvPicPr>
      </xdr:nvPicPr>
      <xdr:blipFill>
        <a:blip xmlns:r="http://schemas.openxmlformats.org/officeDocument/2006/relationships" r:embed="rId41"/>
        <a:stretch>
          <a:fillRect/>
        </a:stretch>
      </xdr:blipFill>
      <xdr:spPr>
        <a:xfrm>
          <a:off x="4962313" y="43023366"/>
          <a:ext cx="3489960" cy="2423160"/>
        </a:xfrm>
        <a:prstGeom prst="rect">
          <a:avLst/>
        </a:prstGeom>
      </xdr:spPr>
    </xdr:pic>
    <xdr:clientData/>
  </xdr:twoCellAnchor>
  <xdr:twoCellAnchor editAs="oneCell">
    <xdr:from>
      <xdr:col>0</xdr:col>
      <xdr:colOff>328083</xdr:colOff>
      <xdr:row>389</xdr:row>
      <xdr:rowOff>105833</xdr:rowOff>
    </xdr:from>
    <xdr:to>
      <xdr:col>4</xdr:col>
      <xdr:colOff>640503</xdr:colOff>
      <xdr:row>402</xdr:row>
      <xdr:rowOff>151553</xdr:rowOff>
    </xdr:to>
    <xdr:pic>
      <xdr:nvPicPr>
        <xdr:cNvPr id="44" name="Imagen 43">
          <a:extLst>
            <a:ext uri="{FF2B5EF4-FFF2-40B4-BE49-F238E27FC236}">
              <a16:creationId xmlns:a16="http://schemas.microsoft.com/office/drawing/2014/main" id="{D428BF3F-4FE5-40DD-9046-700C184010A1}"/>
            </a:ext>
          </a:extLst>
        </xdr:cNvPr>
        <xdr:cNvPicPr>
          <a:picLocks noChangeAspect="1"/>
        </xdr:cNvPicPr>
      </xdr:nvPicPr>
      <xdr:blipFill>
        <a:blip xmlns:r="http://schemas.openxmlformats.org/officeDocument/2006/relationships" r:embed="rId42"/>
        <a:stretch>
          <a:fillRect/>
        </a:stretch>
      </xdr:blipFill>
      <xdr:spPr>
        <a:xfrm>
          <a:off x="328083" y="46115393"/>
          <a:ext cx="3482340" cy="2423160"/>
        </a:xfrm>
        <a:prstGeom prst="rect">
          <a:avLst/>
        </a:prstGeom>
      </xdr:spPr>
    </xdr:pic>
    <xdr:clientData/>
  </xdr:twoCellAnchor>
  <xdr:twoCellAnchor editAs="oneCell">
    <xdr:from>
      <xdr:col>6</xdr:col>
      <xdr:colOff>381000</xdr:colOff>
      <xdr:row>389</xdr:row>
      <xdr:rowOff>84667</xdr:rowOff>
    </xdr:from>
    <xdr:to>
      <xdr:col>10</xdr:col>
      <xdr:colOff>121920</xdr:colOff>
      <xdr:row>402</xdr:row>
      <xdr:rowOff>130387</xdr:rowOff>
    </xdr:to>
    <xdr:pic>
      <xdr:nvPicPr>
        <xdr:cNvPr id="45" name="Imagen 44">
          <a:extLst>
            <a:ext uri="{FF2B5EF4-FFF2-40B4-BE49-F238E27FC236}">
              <a16:creationId xmlns:a16="http://schemas.microsoft.com/office/drawing/2014/main" id="{EB933446-309D-4500-841C-F3FE3F9E7D9B}"/>
            </a:ext>
          </a:extLst>
        </xdr:cNvPr>
        <xdr:cNvPicPr>
          <a:picLocks noChangeAspect="1"/>
        </xdr:cNvPicPr>
      </xdr:nvPicPr>
      <xdr:blipFill>
        <a:blip xmlns:r="http://schemas.openxmlformats.org/officeDocument/2006/relationships" r:embed="rId43"/>
        <a:stretch>
          <a:fillRect/>
        </a:stretch>
      </xdr:blipFill>
      <xdr:spPr>
        <a:xfrm>
          <a:off x="4983480" y="46094227"/>
          <a:ext cx="3489960" cy="2423160"/>
        </a:xfrm>
        <a:prstGeom prst="rect">
          <a:avLst/>
        </a:prstGeom>
      </xdr:spPr>
    </xdr:pic>
    <xdr:clientData/>
  </xdr:twoCellAnchor>
  <xdr:twoCellAnchor editAs="oneCell">
    <xdr:from>
      <xdr:col>6</xdr:col>
      <xdr:colOff>465667</xdr:colOff>
      <xdr:row>405</xdr:row>
      <xdr:rowOff>95250</xdr:rowOff>
    </xdr:from>
    <xdr:to>
      <xdr:col>10</xdr:col>
      <xdr:colOff>206587</xdr:colOff>
      <xdr:row>418</xdr:row>
      <xdr:rowOff>140970</xdr:rowOff>
    </xdr:to>
    <xdr:pic>
      <xdr:nvPicPr>
        <xdr:cNvPr id="46" name="Imagen 45">
          <a:extLst>
            <a:ext uri="{FF2B5EF4-FFF2-40B4-BE49-F238E27FC236}">
              <a16:creationId xmlns:a16="http://schemas.microsoft.com/office/drawing/2014/main" id="{EF6500C6-8A94-47F0-9E98-FC1177DA4E1E}"/>
            </a:ext>
          </a:extLst>
        </xdr:cNvPr>
        <xdr:cNvPicPr>
          <a:picLocks noChangeAspect="1"/>
        </xdr:cNvPicPr>
      </xdr:nvPicPr>
      <xdr:blipFill>
        <a:blip xmlns:r="http://schemas.openxmlformats.org/officeDocument/2006/relationships" r:embed="rId44"/>
        <a:stretch>
          <a:fillRect/>
        </a:stretch>
      </xdr:blipFill>
      <xdr:spPr>
        <a:xfrm>
          <a:off x="5068147" y="49046130"/>
          <a:ext cx="3489960" cy="24231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E5178B49-F7AC-4C98-BE90-6730D26110B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F5813CD2-C6A8-4981-9327-8C5DA639A02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50799</xdr:colOff>
      <xdr:row>21</xdr:row>
      <xdr:rowOff>84534</xdr:rowOff>
    </xdr:from>
    <xdr:to>
      <xdr:col>11</xdr:col>
      <xdr:colOff>504822</xdr:colOff>
      <xdr:row>34</xdr:row>
      <xdr:rowOff>153588</xdr:rowOff>
    </xdr:to>
    <xdr:pic>
      <xdr:nvPicPr>
        <xdr:cNvPr id="4" name="Imagen 3">
          <a:extLst>
            <a:ext uri="{FF2B5EF4-FFF2-40B4-BE49-F238E27FC236}">
              <a16:creationId xmlns:a16="http://schemas.microsoft.com/office/drawing/2014/main" id="{20E46E0A-89FE-4337-AB38-A6C854C8B809}"/>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929379" y="4504134"/>
          <a:ext cx="3494403" cy="2461734"/>
        </a:xfrm>
        <a:prstGeom prst="rect">
          <a:avLst/>
        </a:prstGeom>
      </xdr:spPr>
    </xdr:pic>
    <xdr:clientData/>
  </xdr:twoCellAnchor>
  <xdr:twoCellAnchor editAs="oneCell">
    <xdr:from>
      <xdr:col>7</xdr:col>
      <xdr:colOff>66674</xdr:colOff>
      <xdr:row>5</xdr:row>
      <xdr:rowOff>95250</xdr:rowOff>
    </xdr:from>
    <xdr:to>
      <xdr:col>11</xdr:col>
      <xdr:colOff>466720</xdr:colOff>
      <xdr:row>18</xdr:row>
      <xdr:rowOff>123822</xdr:rowOff>
    </xdr:to>
    <xdr:pic>
      <xdr:nvPicPr>
        <xdr:cNvPr id="5" name="Imagen 4">
          <a:extLst>
            <a:ext uri="{FF2B5EF4-FFF2-40B4-BE49-F238E27FC236}">
              <a16:creationId xmlns:a16="http://schemas.microsoft.com/office/drawing/2014/main" id="{5226C0E5-0D98-4B21-B7CE-E7C9F39B86D6}"/>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945254" y="1520190"/>
          <a:ext cx="3440426" cy="2421252"/>
        </a:xfrm>
        <a:prstGeom prst="rect">
          <a:avLst/>
        </a:prstGeom>
      </xdr:spPr>
    </xdr:pic>
    <xdr:clientData/>
  </xdr:twoCellAnchor>
  <xdr:twoCellAnchor editAs="oneCell">
    <xdr:from>
      <xdr:col>1</xdr:col>
      <xdr:colOff>38100</xdr:colOff>
      <xdr:row>21</xdr:row>
      <xdr:rowOff>133349</xdr:rowOff>
    </xdr:from>
    <xdr:to>
      <xdr:col>6</xdr:col>
      <xdr:colOff>441325</xdr:colOff>
      <xdr:row>34</xdr:row>
      <xdr:rowOff>171449</xdr:rowOff>
    </xdr:to>
    <xdr:pic>
      <xdr:nvPicPr>
        <xdr:cNvPr id="6" name="Imagen 5">
          <a:extLst>
            <a:ext uri="{FF2B5EF4-FFF2-40B4-BE49-F238E27FC236}">
              <a16:creationId xmlns:a16="http://schemas.microsoft.com/office/drawing/2014/main" id="{7B95B848-74D0-4BE1-AA8A-96C80DCEB974}"/>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289560" y="4552949"/>
          <a:ext cx="3451225" cy="2430780"/>
        </a:xfrm>
        <a:prstGeom prst="rect">
          <a:avLst/>
        </a:prstGeom>
      </xdr:spPr>
    </xdr:pic>
    <xdr:clientData/>
  </xdr:twoCellAnchor>
  <xdr:twoCellAnchor editAs="oneCell">
    <xdr:from>
      <xdr:col>1</xdr:col>
      <xdr:colOff>47625</xdr:colOff>
      <xdr:row>5</xdr:row>
      <xdr:rowOff>67268</xdr:rowOff>
    </xdr:from>
    <xdr:to>
      <xdr:col>6</xdr:col>
      <xdr:colOff>495298</xdr:colOff>
      <xdr:row>18</xdr:row>
      <xdr:rowOff>138704</xdr:rowOff>
    </xdr:to>
    <xdr:pic>
      <xdr:nvPicPr>
        <xdr:cNvPr id="7" name="Imagen 6">
          <a:extLst>
            <a:ext uri="{FF2B5EF4-FFF2-40B4-BE49-F238E27FC236}">
              <a16:creationId xmlns:a16="http://schemas.microsoft.com/office/drawing/2014/main" id="{88288A2C-9541-4235-830D-CA4178309777}"/>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299085" y="1492208"/>
          <a:ext cx="3495673" cy="2464116"/>
        </a:xfrm>
        <a:prstGeom prst="rect">
          <a:avLst/>
        </a:prstGeom>
      </xdr:spPr>
    </xdr:pic>
    <xdr:clientData/>
  </xdr:twoCellAnchor>
  <xdr:twoCellAnchor editAs="oneCell">
    <xdr:from>
      <xdr:col>1</xdr:col>
      <xdr:colOff>90170</xdr:colOff>
      <xdr:row>37</xdr:row>
      <xdr:rowOff>75962</xdr:rowOff>
    </xdr:from>
    <xdr:to>
      <xdr:col>6</xdr:col>
      <xdr:colOff>493395</xdr:colOff>
      <xdr:row>50</xdr:row>
      <xdr:rowOff>123587</xdr:rowOff>
    </xdr:to>
    <xdr:pic>
      <xdr:nvPicPr>
        <xdr:cNvPr id="8" name="Imagen 7">
          <a:extLst>
            <a:ext uri="{FF2B5EF4-FFF2-40B4-BE49-F238E27FC236}">
              <a16:creationId xmlns:a16="http://schemas.microsoft.com/office/drawing/2014/main" id="{5A9423D5-F41F-4C02-ABAA-B8CCDDC44794}"/>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341630" y="7490222"/>
          <a:ext cx="3451225" cy="2425065"/>
        </a:xfrm>
        <a:prstGeom prst="rect">
          <a:avLst/>
        </a:prstGeom>
      </xdr:spPr>
    </xdr:pic>
    <xdr:clientData/>
  </xdr:twoCellAnchor>
  <xdr:twoCellAnchor editAs="oneCell">
    <xdr:from>
      <xdr:col>7</xdr:col>
      <xdr:colOff>45720</xdr:colOff>
      <xdr:row>37</xdr:row>
      <xdr:rowOff>100965</xdr:rowOff>
    </xdr:from>
    <xdr:to>
      <xdr:col>11</xdr:col>
      <xdr:colOff>455294</xdr:colOff>
      <xdr:row>50</xdr:row>
      <xdr:rowOff>146208</xdr:rowOff>
    </xdr:to>
    <xdr:pic>
      <xdr:nvPicPr>
        <xdr:cNvPr id="9" name="Imagen 8">
          <a:extLst>
            <a:ext uri="{FF2B5EF4-FFF2-40B4-BE49-F238E27FC236}">
              <a16:creationId xmlns:a16="http://schemas.microsoft.com/office/drawing/2014/main" id="{5080BE67-F590-4250-8393-F77CB8220523}"/>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3924300" y="7515225"/>
          <a:ext cx="3449954" cy="2422683"/>
        </a:xfrm>
        <a:prstGeom prst="rect">
          <a:avLst/>
        </a:prstGeom>
      </xdr:spPr>
    </xdr:pic>
    <xdr:clientData/>
  </xdr:twoCellAnchor>
  <xdr:twoCellAnchor editAs="oneCell">
    <xdr:from>
      <xdr:col>7</xdr:col>
      <xdr:colOff>37465</xdr:colOff>
      <xdr:row>53</xdr:row>
      <xdr:rowOff>90487</xdr:rowOff>
    </xdr:from>
    <xdr:to>
      <xdr:col>11</xdr:col>
      <xdr:colOff>450215</xdr:colOff>
      <xdr:row>66</xdr:row>
      <xdr:rowOff>138112</xdr:rowOff>
    </xdr:to>
    <xdr:pic>
      <xdr:nvPicPr>
        <xdr:cNvPr id="10" name="Imagen 9">
          <a:extLst>
            <a:ext uri="{FF2B5EF4-FFF2-40B4-BE49-F238E27FC236}">
              <a16:creationId xmlns:a16="http://schemas.microsoft.com/office/drawing/2014/main" id="{D899B56C-775B-4F8C-B0CF-B8470C1F043E}"/>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916045" y="10453687"/>
          <a:ext cx="3453130" cy="2425065"/>
        </a:xfrm>
        <a:prstGeom prst="rect">
          <a:avLst/>
        </a:prstGeom>
      </xdr:spPr>
    </xdr:pic>
    <xdr:clientData/>
  </xdr:twoCellAnchor>
  <xdr:twoCellAnchor editAs="oneCell">
    <xdr:from>
      <xdr:col>1</xdr:col>
      <xdr:colOff>63500</xdr:colOff>
      <xdr:row>85</xdr:row>
      <xdr:rowOff>74296</xdr:rowOff>
    </xdr:from>
    <xdr:to>
      <xdr:col>6</xdr:col>
      <xdr:colOff>466725</xdr:colOff>
      <xdr:row>98</xdr:row>
      <xdr:rowOff>121921</xdr:rowOff>
    </xdr:to>
    <xdr:pic>
      <xdr:nvPicPr>
        <xdr:cNvPr id="11" name="Imagen 10">
          <a:extLst>
            <a:ext uri="{FF2B5EF4-FFF2-40B4-BE49-F238E27FC236}">
              <a16:creationId xmlns:a16="http://schemas.microsoft.com/office/drawing/2014/main" id="{44DCE972-DB52-415C-962F-FD93D063D078}"/>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314960" y="16320136"/>
          <a:ext cx="3451225" cy="2425065"/>
        </a:xfrm>
        <a:prstGeom prst="rect">
          <a:avLst/>
        </a:prstGeom>
      </xdr:spPr>
    </xdr:pic>
    <xdr:clientData/>
  </xdr:twoCellAnchor>
  <xdr:twoCellAnchor editAs="oneCell">
    <xdr:from>
      <xdr:col>7</xdr:col>
      <xdr:colOff>57626</xdr:colOff>
      <xdr:row>69</xdr:row>
      <xdr:rowOff>57150</xdr:rowOff>
    </xdr:from>
    <xdr:to>
      <xdr:col>11</xdr:col>
      <xdr:colOff>464876</xdr:colOff>
      <xdr:row>82</xdr:row>
      <xdr:rowOff>100650</xdr:rowOff>
    </xdr:to>
    <xdr:pic>
      <xdr:nvPicPr>
        <xdr:cNvPr id="12" name="Imagen 11">
          <a:extLst>
            <a:ext uri="{FF2B5EF4-FFF2-40B4-BE49-F238E27FC236}">
              <a16:creationId xmlns:a16="http://schemas.microsoft.com/office/drawing/2014/main" id="{A9364D9C-44A9-486A-A4C2-1F66C2486A27}"/>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3936206" y="13361670"/>
          <a:ext cx="3447630" cy="2420940"/>
        </a:xfrm>
        <a:prstGeom prst="rect">
          <a:avLst/>
        </a:prstGeom>
      </xdr:spPr>
    </xdr:pic>
    <xdr:clientData/>
  </xdr:twoCellAnchor>
  <xdr:twoCellAnchor editAs="oneCell">
    <xdr:from>
      <xdr:col>1</xdr:col>
      <xdr:colOff>87630</xdr:colOff>
      <xdr:row>69</xdr:row>
      <xdr:rowOff>107632</xdr:rowOff>
    </xdr:from>
    <xdr:to>
      <xdr:col>6</xdr:col>
      <xdr:colOff>490855</xdr:colOff>
      <xdr:row>82</xdr:row>
      <xdr:rowOff>155257</xdr:rowOff>
    </xdr:to>
    <xdr:pic>
      <xdr:nvPicPr>
        <xdr:cNvPr id="13" name="Imagen 12">
          <a:extLst>
            <a:ext uri="{FF2B5EF4-FFF2-40B4-BE49-F238E27FC236}">
              <a16:creationId xmlns:a16="http://schemas.microsoft.com/office/drawing/2014/main" id="{B02CB3FA-571C-4104-96E3-87A6D873FB47}"/>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339090" y="13412152"/>
          <a:ext cx="3451225" cy="2425065"/>
        </a:xfrm>
        <a:prstGeom prst="rect">
          <a:avLst/>
        </a:prstGeom>
      </xdr:spPr>
    </xdr:pic>
    <xdr:clientData/>
  </xdr:twoCellAnchor>
  <xdr:twoCellAnchor editAs="oneCell">
    <xdr:from>
      <xdr:col>1</xdr:col>
      <xdr:colOff>91440</xdr:colOff>
      <xdr:row>53</xdr:row>
      <xdr:rowOff>138708</xdr:rowOff>
    </xdr:from>
    <xdr:to>
      <xdr:col>6</xdr:col>
      <xdr:colOff>443861</xdr:colOff>
      <xdr:row>66</xdr:row>
      <xdr:rowOff>148230</xdr:rowOff>
    </xdr:to>
    <xdr:pic>
      <xdr:nvPicPr>
        <xdr:cNvPr id="14" name="Imagen 13">
          <a:extLst>
            <a:ext uri="{FF2B5EF4-FFF2-40B4-BE49-F238E27FC236}">
              <a16:creationId xmlns:a16="http://schemas.microsoft.com/office/drawing/2014/main" id="{C3C86825-DB1F-4F39-B1FF-725ADCC48A78}"/>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42900" y="10501908"/>
          <a:ext cx="3400421" cy="2386962"/>
        </a:xfrm>
        <a:prstGeom prst="rect">
          <a:avLst/>
        </a:prstGeom>
      </xdr:spPr>
    </xdr:pic>
    <xdr:clientData/>
  </xdr:twoCellAnchor>
  <xdr:twoCellAnchor editAs="oneCell">
    <xdr:from>
      <xdr:col>7</xdr:col>
      <xdr:colOff>97155</xdr:colOff>
      <xdr:row>85</xdr:row>
      <xdr:rowOff>89774</xdr:rowOff>
    </xdr:from>
    <xdr:to>
      <xdr:col>11</xdr:col>
      <xdr:colOff>506729</xdr:colOff>
      <xdr:row>98</xdr:row>
      <xdr:rowOff>135017</xdr:rowOff>
    </xdr:to>
    <xdr:pic>
      <xdr:nvPicPr>
        <xdr:cNvPr id="15" name="Imagen 14">
          <a:extLst>
            <a:ext uri="{FF2B5EF4-FFF2-40B4-BE49-F238E27FC236}">
              <a16:creationId xmlns:a16="http://schemas.microsoft.com/office/drawing/2014/main" id="{4459CE4A-1E6D-462A-972E-39E40A2D2129}"/>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975735" y="16335614"/>
          <a:ext cx="3449954"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72A42D31-286B-4988-AC56-219EE7DE8DF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9EAFA70A-6189-43E8-B171-C90A4D4F832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3</xdr:col>
      <xdr:colOff>258133</xdr:colOff>
      <xdr:row>75</xdr:row>
      <xdr:rowOff>84242</xdr:rowOff>
    </xdr:from>
    <xdr:to>
      <xdr:col>6</xdr:col>
      <xdr:colOff>83943</xdr:colOff>
      <xdr:row>88</xdr:row>
      <xdr:rowOff>152782</xdr:rowOff>
    </xdr:to>
    <xdr:pic>
      <xdr:nvPicPr>
        <xdr:cNvPr id="4" name="Imagen 3">
          <a:extLst>
            <a:ext uri="{FF2B5EF4-FFF2-40B4-BE49-F238E27FC236}">
              <a16:creationId xmlns:a16="http://schemas.microsoft.com/office/drawing/2014/main" id="{489BDF82-D4C1-4139-BC61-B1DEC31FCED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393513" y="19576202"/>
          <a:ext cx="1974650" cy="2461220"/>
        </a:xfrm>
        <a:prstGeom prst="rect">
          <a:avLst/>
        </a:prstGeom>
      </xdr:spPr>
    </xdr:pic>
    <xdr:clientData/>
  </xdr:twoCellAnchor>
  <xdr:twoCellAnchor editAs="oneCell">
    <xdr:from>
      <xdr:col>8</xdr:col>
      <xdr:colOff>534358</xdr:colOff>
      <xdr:row>75</xdr:row>
      <xdr:rowOff>55667</xdr:rowOff>
    </xdr:from>
    <xdr:to>
      <xdr:col>10</xdr:col>
      <xdr:colOff>169668</xdr:colOff>
      <xdr:row>88</xdr:row>
      <xdr:rowOff>124207</xdr:rowOff>
    </xdr:to>
    <xdr:pic>
      <xdr:nvPicPr>
        <xdr:cNvPr id="5" name="Imagen 4">
          <a:extLst>
            <a:ext uri="{FF2B5EF4-FFF2-40B4-BE49-F238E27FC236}">
              <a16:creationId xmlns:a16="http://schemas.microsoft.com/office/drawing/2014/main" id="{0A258735-0D84-45F2-9D32-C96549FC816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5525458" y="19547627"/>
          <a:ext cx="1974650" cy="2461220"/>
        </a:xfrm>
        <a:prstGeom prst="rect">
          <a:avLst/>
        </a:prstGeom>
      </xdr:spPr>
    </xdr:pic>
    <xdr:clientData/>
  </xdr:twoCellAnchor>
  <xdr:twoCellAnchor editAs="oneCell">
    <xdr:from>
      <xdr:col>8</xdr:col>
      <xdr:colOff>601033</xdr:colOff>
      <xdr:row>59</xdr:row>
      <xdr:rowOff>61810</xdr:rowOff>
    </xdr:from>
    <xdr:to>
      <xdr:col>10</xdr:col>
      <xdr:colOff>236343</xdr:colOff>
      <xdr:row>72</xdr:row>
      <xdr:rowOff>127590</xdr:rowOff>
    </xdr:to>
    <xdr:pic>
      <xdr:nvPicPr>
        <xdr:cNvPr id="6" name="Imagen 5">
          <a:extLst>
            <a:ext uri="{FF2B5EF4-FFF2-40B4-BE49-F238E27FC236}">
              <a16:creationId xmlns:a16="http://schemas.microsoft.com/office/drawing/2014/main" id="{12901281-51DA-4A3C-8C36-B9C0331AC77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5592133" y="16566730"/>
          <a:ext cx="1974650" cy="2458460"/>
        </a:xfrm>
        <a:prstGeom prst="rect">
          <a:avLst/>
        </a:prstGeom>
      </xdr:spPr>
    </xdr:pic>
    <xdr:clientData/>
  </xdr:twoCellAnchor>
  <xdr:twoCellAnchor editAs="oneCell">
    <xdr:from>
      <xdr:col>3</xdr:col>
      <xdr:colOff>296233</xdr:colOff>
      <xdr:row>59</xdr:row>
      <xdr:rowOff>77477</xdr:rowOff>
    </xdr:from>
    <xdr:to>
      <xdr:col>6</xdr:col>
      <xdr:colOff>122043</xdr:colOff>
      <xdr:row>72</xdr:row>
      <xdr:rowOff>140498</xdr:rowOff>
    </xdr:to>
    <xdr:pic>
      <xdr:nvPicPr>
        <xdr:cNvPr id="7" name="Imagen 6">
          <a:extLst>
            <a:ext uri="{FF2B5EF4-FFF2-40B4-BE49-F238E27FC236}">
              <a16:creationId xmlns:a16="http://schemas.microsoft.com/office/drawing/2014/main" id="{47E00A62-1E7B-4553-9F3D-36D1BBC04BF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1431613" y="16582397"/>
          <a:ext cx="1974650" cy="2455701"/>
        </a:xfrm>
        <a:prstGeom prst="rect">
          <a:avLst/>
        </a:prstGeom>
      </xdr:spPr>
    </xdr:pic>
    <xdr:clientData/>
  </xdr:twoCellAnchor>
  <xdr:twoCellAnchor editAs="oneCell">
    <xdr:from>
      <xdr:col>3</xdr:col>
      <xdr:colOff>61084</xdr:colOff>
      <xdr:row>124</xdr:row>
      <xdr:rowOff>44692</xdr:rowOff>
    </xdr:from>
    <xdr:to>
      <xdr:col>6</xdr:col>
      <xdr:colOff>72265</xdr:colOff>
      <xdr:row>137</xdr:row>
      <xdr:rowOff>193433</xdr:rowOff>
    </xdr:to>
    <xdr:pic>
      <xdr:nvPicPr>
        <xdr:cNvPr id="8" name="Imagen 7">
          <a:extLst>
            <a:ext uri="{FF2B5EF4-FFF2-40B4-BE49-F238E27FC236}">
              <a16:creationId xmlns:a16="http://schemas.microsoft.com/office/drawing/2014/main" id="{D75410DF-9E2D-4661-81A2-10C66A98A45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1196464" y="29854132"/>
          <a:ext cx="2160021" cy="2617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453225</xdr:colOff>
      <xdr:row>124</xdr:row>
      <xdr:rowOff>83938</xdr:rowOff>
    </xdr:from>
    <xdr:to>
      <xdr:col>10</xdr:col>
      <xdr:colOff>880274</xdr:colOff>
      <xdr:row>137</xdr:row>
      <xdr:rowOff>144663</xdr:rowOff>
    </xdr:to>
    <xdr:pic>
      <xdr:nvPicPr>
        <xdr:cNvPr id="9" name="Imagen 8">
          <a:extLst>
            <a:ext uri="{FF2B5EF4-FFF2-40B4-BE49-F238E27FC236}">
              <a16:creationId xmlns:a16="http://schemas.microsoft.com/office/drawing/2014/main" id="{DBAE22D9-FA0D-40AE-99E1-700E93E81A69}"/>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4857585" y="29893378"/>
          <a:ext cx="3353129" cy="2529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216595</xdr:colOff>
      <xdr:row>92</xdr:row>
      <xdr:rowOff>76533</xdr:rowOff>
    </xdr:from>
    <xdr:to>
      <xdr:col>11</xdr:col>
      <xdr:colOff>400667</xdr:colOff>
      <xdr:row>104</xdr:row>
      <xdr:rowOff>112865</xdr:rowOff>
    </xdr:to>
    <xdr:pic>
      <xdr:nvPicPr>
        <xdr:cNvPr id="10" name="Imagen 9">
          <a:extLst>
            <a:ext uri="{FF2B5EF4-FFF2-40B4-BE49-F238E27FC236}">
              <a16:creationId xmlns:a16="http://schemas.microsoft.com/office/drawing/2014/main" id="{8087B72B-B40D-4B83-8373-50AA8A519B9A}"/>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620955" y="22753653"/>
          <a:ext cx="4032172" cy="2230892"/>
        </a:xfrm>
        <a:prstGeom prst="rect">
          <a:avLst/>
        </a:prstGeom>
      </xdr:spPr>
    </xdr:pic>
    <xdr:clientData/>
  </xdr:twoCellAnchor>
  <xdr:twoCellAnchor editAs="oneCell">
    <xdr:from>
      <xdr:col>3</xdr:col>
      <xdr:colOff>396851</xdr:colOff>
      <xdr:row>91</xdr:row>
      <xdr:rowOff>65192</xdr:rowOff>
    </xdr:from>
    <xdr:to>
      <xdr:col>5</xdr:col>
      <xdr:colOff>535980</xdr:colOff>
      <xdr:row>104</xdr:row>
      <xdr:rowOff>133732</xdr:rowOff>
    </xdr:to>
    <xdr:pic>
      <xdr:nvPicPr>
        <xdr:cNvPr id="11" name="Imagen 10">
          <a:extLst>
            <a:ext uri="{FF2B5EF4-FFF2-40B4-BE49-F238E27FC236}">
              <a16:creationId xmlns:a16="http://schemas.microsoft.com/office/drawing/2014/main" id="{B1B7A5DE-9BB6-4665-AC6B-7C5D7AF357F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532231" y="22544192"/>
          <a:ext cx="1472629" cy="2461220"/>
        </a:xfrm>
        <a:prstGeom prst="rect">
          <a:avLst/>
        </a:prstGeom>
      </xdr:spPr>
    </xdr:pic>
    <xdr:clientData/>
  </xdr:twoCellAnchor>
  <xdr:twoCellAnchor editAs="oneCell">
    <xdr:from>
      <xdr:col>1</xdr:col>
      <xdr:colOff>136865</xdr:colOff>
      <xdr:row>17</xdr:row>
      <xdr:rowOff>40702</xdr:rowOff>
    </xdr:from>
    <xdr:to>
      <xdr:col>6</xdr:col>
      <xdr:colOff>936870</xdr:colOff>
      <xdr:row>22</xdr:row>
      <xdr:rowOff>75463</xdr:rowOff>
    </xdr:to>
    <xdr:pic>
      <xdr:nvPicPr>
        <xdr:cNvPr id="12" name="Imagen 11">
          <a:extLst>
            <a:ext uri="{FF2B5EF4-FFF2-40B4-BE49-F238E27FC236}">
              <a16:creationId xmlns:a16="http://schemas.microsoft.com/office/drawing/2014/main" id="{97BC5B1B-DF53-4729-B74B-A962971812F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80705" y="4917502"/>
          <a:ext cx="3840385" cy="2076921"/>
        </a:xfrm>
        <a:prstGeom prst="rect">
          <a:avLst/>
        </a:prstGeom>
      </xdr:spPr>
    </xdr:pic>
    <xdr:clientData/>
  </xdr:twoCellAnchor>
  <xdr:twoCellAnchor editAs="oneCell">
    <xdr:from>
      <xdr:col>1</xdr:col>
      <xdr:colOff>76200</xdr:colOff>
      <xdr:row>7</xdr:row>
      <xdr:rowOff>66675</xdr:rowOff>
    </xdr:from>
    <xdr:to>
      <xdr:col>6</xdr:col>
      <xdr:colOff>878486</xdr:colOff>
      <xdr:row>12</xdr:row>
      <xdr:rowOff>96875</xdr:rowOff>
    </xdr:to>
    <xdr:pic>
      <xdr:nvPicPr>
        <xdr:cNvPr id="13" name="Imagen 12">
          <a:extLst>
            <a:ext uri="{FF2B5EF4-FFF2-40B4-BE49-F238E27FC236}">
              <a16:creationId xmlns:a16="http://schemas.microsoft.com/office/drawing/2014/main" id="{141004A9-CC77-4B25-AB57-D0AD30CB343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20040" y="1979295"/>
          <a:ext cx="3842666" cy="2072360"/>
        </a:xfrm>
        <a:prstGeom prst="rect">
          <a:avLst/>
        </a:prstGeom>
      </xdr:spPr>
    </xdr:pic>
    <xdr:clientData/>
  </xdr:twoCellAnchor>
  <xdr:twoCellAnchor editAs="oneCell">
    <xdr:from>
      <xdr:col>7</xdr:col>
      <xdr:colOff>371475</xdr:colOff>
      <xdr:row>7</xdr:row>
      <xdr:rowOff>152400</xdr:rowOff>
    </xdr:from>
    <xdr:to>
      <xdr:col>11</xdr:col>
      <xdr:colOff>383186</xdr:colOff>
      <xdr:row>13</xdr:row>
      <xdr:rowOff>2000</xdr:rowOff>
    </xdr:to>
    <xdr:pic>
      <xdr:nvPicPr>
        <xdr:cNvPr id="14" name="Imagen 13">
          <a:extLst>
            <a:ext uri="{FF2B5EF4-FFF2-40B4-BE49-F238E27FC236}">
              <a16:creationId xmlns:a16="http://schemas.microsoft.com/office/drawing/2014/main" id="{00BD2F56-82DB-4F71-951A-81C2D8ABC8C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775835" y="2065020"/>
          <a:ext cx="3859811" cy="2074640"/>
        </a:xfrm>
        <a:prstGeom prst="rect">
          <a:avLst/>
        </a:prstGeom>
      </xdr:spPr>
    </xdr:pic>
    <xdr:clientData/>
  </xdr:twoCellAnchor>
  <xdr:twoCellAnchor editAs="oneCell">
    <xdr:from>
      <xdr:col>1</xdr:col>
      <xdr:colOff>123825</xdr:colOff>
      <xdr:row>27</xdr:row>
      <xdr:rowOff>9525</xdr:rowOff>
    </xdr:from>
    <xdr:to>
      <xdr:col>6</xdr:col>
      <xdr:colOff>926111</xdr:colOff>
      <xdr:row>38</xdr:row>
      <xdr:rowOff>20675</xdr:rowOff>
    </xdr:to>
    <xdr:pic>
      <xdr:nvPicPr>
        <xdr:cNvPr id="15" name="Imagen 14">
          <a:extLst>
            <a:ext uri="{FF2B5EF4-FFF2-40B4-BE49-F238E27FC236}">
              <a16:creationId xmlns:a16="http://schemas.microsoft.com/office/drawing/2014/main" id="{4F5F219E-73C4-4801-A2E8-A6F8862F2CD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67665" y="7873365"/>
          <a:ext cx="3842666" cy="2022830"/>
        </a:xfrm>
        <a:prstGeom prst="rect">
          <a:avLst/>
        </a:prstGeom>
      </xdr:spPr>
    </xdr:pic>
    <xdr:clientData/>
  </xdr:twoCellAnchor>
  <xdr:twoCellAnchor editAs="oneCell">
    <xdr:from>
      <xdr:col>7</xdr:col>
      <xdr:colOff>323850</xdr:colOff>
      <xdr:row>27</xdr:row>
      <xdr:rowOff>0</xdr:rowOff>
    </xdr:from>
    <xdr:to>
      <xdr:col>11</xdr:col>
      <xdr:colOff>331000</xdr:colOff>
      <xdr:row>38</xdr:row>
      <xdr:rowOff>6589</xdr:rowOff>
    </xdr:to>
    <xdr:pic>
      <xdr:nvPicPr>
        <xdr:cNvPr id="16" name="Imagen 15">
          <a:extLst>
            <a:ext uri="{FF2B5EF4-FFF2-40B4-BE49-F238E27FC236}">
              <a16:creationId xmlns:a16="http://schemas.microsoft.com/office/drawing/2014/main" id="{B1508C53-3A0C-4668-B961-F61E5889136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728210" y="7863840"/>
          <a:ext cx="3855250" cy="2018269"/>
        </a:xfrm>
        <a:prstGeom prst="rect">
          <a:avLst/>
        </a:prstGeom>
      </xdr:spPr>
    </xdr:pic>
    <xdr:clientData/>
  </xdr:twoCellAnchor>
  <xdr:twoCellAnchor editAs="oneCell">
    <xdr:from>
      <xdr:col>1</xdr:col>
      <xdr:colOff>123825</xdr:colOff>
      <xdr:row>42</xdr:row>
      <xdr:rowOff>190500</xdr:rowOff>
    </xdr:from>
    <xdr:to>
      <xdr:col>6</xdr:col>
      <xdr:colOff>928390</xdr:colOff>
      <xdr:row>54</xdr:row>
      <xdr:rowOff>3905</xdr:rowOff>
    </xdr:to>
    <xdr:pic>
      <xdr:nvPicPr>
        <xdr:cNvPr id="17" name="Imagen 16">
          <a:extLst>
            <a:ext uri="{FF2B5EF4-FFF2-40B4-BE49-F238E27FC236}">
              <a16:creationId xmlns:a16="http://schemas.microsoft.com/office/drawing/2014/main" id="{71C935EE-377C-4F18-87A8-BDF54775419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367665" y="10843260"/>
          <a:ext cx="3844945" cy="2023205"/>
        </a:xfrm>
        <a:prstGeom prst="rect">
          <a:avLst/>
        </a:prstGeom>
      </xdr:spPr>
    </xdr:pic>
    <xdr:clientData/>
  </xdr:twoCellAnchor>
  <xdr:twoCellAnchor editAs="oneCell">
    <xdr:from>
      <xdr:col>7</xdr:col>
      <xdr:colOff>171450</xdr:colOff>
      <xdr:row>42</xdr:row>
      <xdr:rowOff>123825</xdr:rowOff>
    </xdr:from>
    <xdr:to>
      <xdr:col>11</xdr:col>
      <xdr:colOff>183161</xdr:colOff>
      <xdr:row>53</xdr:row>
      <xdr:rowOff>125450</xdr:rowOff>
    </xdr:to>
    <xdr:pic>
      <xdr:nvPicPr>
        <xdr:cNvPr id="18" name="Imagen 17">
          <a:extLst>
            <a:ext uri="{FF2B5EF4-FFF2-40B4-BE49-F238E27FC236}">
              <a16:creationId xmlns:a16="http://schemas.microsoft.com/office/drawing/2014/main" id="{7FC5E11B-7659-49B4-8ADF-B00A59E5BE5F}"/>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575810" y="10776585"/>
          <a:ext cx="3859811" cy="2028545"/>
        </a:xfrm>
        <a:prstGeom prst="rect">
          <a:avLst/>
        </a:prstGeom>
      </xdr:spPr>
    </xdr:pic>
    <xdr:clientData/>
  </xdr:twoCellAnchor>
  <xdr:twoCellAnchor editAs="oneCell">
    <xdr:from>
      <xdr:col>7</xdr:col>
      <xdr:colOff>117048</xdr:colOff>
      <xdr:row>16</xdr:row>
      <xdr:rowOff>170779</xdr:rowOff>
    </xdr:from>
    <xdr:to>
      <xdr:col>11</xdr:col>
      <xdr:colOff>504263</xdr:colOff>
      <xdr:row>23</xdr:row>
      <xdr:rowOff>42677</xdr:rowOff>
    </xdr:to>
    <xdr:pic>
      <xdr:nvPicPr>
        <xdr:cNvPr id="19" name="Imagen 18">
          <a:extLst>
            <a:ext uri="{FF2B5EF4-FFF2-40B4-BE49-F238E27FC236}">
              <a16:creationId xmlns:a16="http://schemas.microsoft.com/office/drawing/2014/main" id="{6CC3E0AA-0694-48DF-8394-44C3EB8D9B9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521408" y="4872319"/>
          <a:ext cx="4235315" cy="2272198"/>
        </a:xfrm>
        <a:prstGeom prst="rect">
          <a:avLst/>
        </a:prstGeom>
      </xdr:spPr>
    </xdr:pic>
    <xdr:clientData/>
  </xdr:twoCellAnchor>
  <xdr:twoCellAnchor editAs="oneCell">
    <xdr:from>
      <xdr:col>8</xdr:col>
      <xdr:colOff>845300</xdr:colOff>
      <xdr:row>107</xdr:row>
      <xdr:rowOff>71335</xdr:rowOff>
    </xdr:from>
    <xdr:to>
      <xdr:col>10</xdr:col>
      <xdr:colOff>477851</xdr:colOff>
      <xdr:row>120</xdr:row>
      <xdr:rowOff>137115</xdr:rowOff>
    </xdr:to>
    <xdr:pic>
      <xdr:nvPicPr>
        <xdr:cNvPr id="20" name="Imagen 19">
          <a:extLst>
            <a:ext uri="{FF2B5EF4-FFF2-40B4-BE49-F238E27FC236}">
              <a16:creationId xmlns:a16="http://schemas.microsoft.com/office/drawing/2014/main" id="{9DD8FC2F-8992-4314-8F1D-7E6E659CE79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5836400" y="25537375"/>
          <a:ext cx="1971891" cy="2458460"/>
        </a:xfrm>
        <a:prstGeom prst="rect">
          <a:avLst/>
        </a:prstGeom>
      </xdr:spPr>
    </xdr:pic>
    <xdr:clientData/>
  </xdr:twoCellAnchor>
  <xdr:twoCellAnchor editAs="oneCell">
    <xdr:from>
      <xdr:col>2</xdr:col>
      <xdr:colOff>15025</xdr:colOff>
      <xdr:row>107</xdr:row>
      <xdr:rowOff>80860</xdr:rowOff>
    </xdr:from>
    <xdr:to>
      <xdr:col>6</xdr:col>
      <xdr:colOff>783605</xdr:colOff>
      <xdr:row>120</xdr:row>
      <xdr:rowOff>146640</xdr:rowOff>
    </xdr:to>
    <xdr:pic>
      <xdr:nvPicPr>
        <xdr:cNvPr id="21" name="Imagen 20">
          <a:extLst>
            <a:ext uri="{FF2B5EF4-FFF2-40B4-BE49-F238E27FC236}">
              <a16:creationId xmlns:a16="http://schemas.microsoft.com/office/drawing/2014/main" id="{376FC36C-269A-4EC6-BFA2-F44D0F9D945E}"/>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578905" y="25546900"/>
          <a:ext cx="3488920" cy="2458460"/>
        </a:xfrm>
        <a:prstGeom prst="rect">
          <a:avLst/>
        </a:prstGeom>
      </xdr:spPr>
    </xdr:pic>
    <xdr:clientData/>
  </xdr:twoCellAnchor>
  <xdr:twoCellAnchor editAs="oneCell">
    <xdr:from>
      <xdr:col>1</xdr:col>
      <xdr:colOff>287867</xdr:colOff>
      <xdr:row>141</xdr:row>
      <xdr:rowOff>118960</xdr:rowOff>
    </xdr:from>
    <xdr:to>
      <xdr:col>6</xdr:col>
      <xdr:colOff>739364</xdr:colOff>
      <xdr:row>154</xdr:row>
      <xdr:rowOff>194265</xdr:rowOff>
    </xdr:to>
    <xdr:pic>
      <xdr:nvPicPr>
        <xdr:cNvPr id="22" name="Imagen 21">
          <a:extLst>
            <a:ext uri="{FF2B5EF4-FFF2-40B4-BE49-F238E27FC236}">
              <a16:creationId xmlns:a16="http://schemas.microsoft.com/office/drawing/2014/main" id="{81CF93FC-D002-4B25-B7EC-015C9D5269B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531707" y="33631720"/>
          <a:ext cx="3491877" cy="2544185"/>
        </a:xfrm>
        <a:prstGeom prst="rect">
          <a:avLst/>
        </a:prstGeom>
      </xdr:spPr>
    </xdr:pic>
    <xdr:clientData/>
  </xdr:twoCellAnchor>
  <xdr:twoCellAnchor editAs="oneCell">
    <xdr:from>
      <xdr:col>7</xdr:col>
      <xdr:colOff>475607</xdr:colOff>
      <xdr:row>141</xdr:row>
      <xdr:rowOff>87002</xdr:rowOff>
    </xdr:from>
    <xdr:to>
      <xdr:col>11</xdr:col>
      <xdr:colOff>142046</xdr:colOff>
      <xdr:row>154</xdr:row>
      <xdr:rowOff>159548</xdr:rowOff>
    </xdr:to>
    <xdr:pic>
      <xdr:nvPicPr>
        <xdr:cNvPr id="23" name="Imagen 22">
          <a:extLst>
            <a:ext uri="{FF2B5EF4-FFF2-40B4-BE49-F238E27FC236}">
              <a16:creationId xmlns:a16="http://schemas.microsoft.com/office/drawing/2014/main" id="{30075D49-9B6C-4211-B9BA-E38AB679CF48}"/>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879967" y="33599762"/>
          <a:ext cx="3514539" cy="2541426"/>
        </a:xfrm>
        <a:prstGeom prst="rect">
          <a:avLst/>
        </a:prstGeom>
      </xdr:spPr>
    </xdr:pic>
    <xdr:clientData/>
  </xdr:twoCellAnchor>
  <xdr:twoCellAnchor editAs="oneCell">
    <xdr:from>
      <xdr:col>2</xdr:col>
      <xdr:colOff>15025</xdr:colOff>
      <xdr:row>157</xdr:row>
      <xdr:rowOff>61810</xdr:rowOff>
    </xdr:from>
    <xdr:to>
      <xdr:col>6</xdr:col>
      <xdr:colOff>783605</xdr:colOff>
      <xdr:row>170</xdr:row>
      <xdr:rowOff>127590</xdr:rowOff>
    </xdr:to>
    <xdr:pic>
      <xdr:nvPicPr>
        <xdr:cNvPr id="24" name="Imagen 23">
          <a:extLst>
            <a:ext uri="{FF2B5EF4-FFF2-40B4-BE49-F238E27FC236}">
              <a16:creationId xmlns:a16="http://schemas.microsoft.com/office/drawing/2014/main" id="{BF452E83-6212-4747-912B-AC99A5F05C4D}"/>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578905" y="36660670"/>
          <a:ext cx="3488920" cy="2458460"/>
        </a:xfrm>
        <a:prstGeom prst="rect">
          <a:avLst/>
        </a:prstGeom>
      </xdr:spPr>
    </xdr:pic>
    <xdr:clientData/>
  </xdr:twoCellAnchor>
  <xdr:twoCellAnchor editAs="oneCell">
    <xdr:from>
      <xdr:col>7</xdr:col>
      <xdr:colOff>421217</xdr:colOff>
      <xdr:row>157</xdr:row>
      <xdr:rowOff>55044</xdr:rowOff>
    </xdr:from>
    <xdr:to>
      <xdr:col>11</xdr:col>
      <xdr:colOff>82139</xdr:colOff>
      <xdr:row>170</xdr:row>
      <xdr:rowOff>115307</xdr:rowOff>
    </xdr:to>
    <xdr:pic>
      <xdr:nvPicPr>
        <xdr:cNvPr id="25" name="Imagen 24">
          <a:extLst>
            <a:ext uri="{FF2B5EF4-FFF2-40B4-BE49-F238E27FC236}">
              <a16:creationId xmlns:a16="http://schemas.microsoft.com/office/drawing/2014/main" id="{4D8837B5-E119-445F-A1EA-0EF9131420E3}"/>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825577" y="36653904"/>
          <a:ext cx="3509022" cy="2452943"/>
        </a:xfrm>
        <a:prstGeom prst="rect">
          <a:avLst/>
        </a:prstGeom>
      </xdr:spPr>
    </xdr:pic>
    <xdr:clientData/>
  </xdr:twoCellAnchor>
  <xdr:twoCellAnchor editAs="oneCell">
    <xdr:from>
      <xdr:col>7</xdr:col>
      <xdr:colOff>449792</xdr:colOff>
      <xdr:row>173</xdr:row>
      <xdr:rowOff>64569</xdr:rowOff>
    </xdr:from>
    <xdr:to>
      <xdr:col>11</xdr:col>
      <xdr:colOff>110714</xdr:colOff>
      <xdr:row>186</xdr:row>
      <xdr:rowOff>124832</xdr:rowOff>
    </xdr:to>
    <xdr:pic>
      <xdr:nvPicPr>
        <xdr:cNvPr id="26" name="Imagen 25">
          <a:extLst>
            <a:ext uri="{FF2B5EF4-FFF2-40B4-BE49-F238E27FC236}">
              <a16:creationId xmlns:a16="http://schemas.microsoft.com/office/drawing/2014/main" id="{5A3791EB-8627-4E54-B9EE-F2FC6ACD7DBD}"/>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4854152" y="39650469"/>
          <a:ext cx="3509022" cy="2452943"/>
        </a:xfrm>
        <a:prstGeom prst="rect">
          <a:avLst/>
        </a:prstGeom>
      </xdr:spPr>
    </xdr:pic>
    <xdr:clientData/>
  </xdr:twoCellAnchor>
  <xdr:twoCellAnchor editAs="oneCell">
    <xdr:from>
      <xdr:col>1</xdr:col>
      <xdr:colOff>306917</xdr:colOff>
      <xdr:row>173</xdr:row>
      <xdr:rowOff>61810</xdr:rowOff>
    </xdr:from>
    <xdr:to>
      <xdr:col>6</xdr:col>
      <xdr:colOff>758414</xdr:colOff>
      <xdr:row>186</xdr:row>
      <xdr:rowOff>127590</xdr:rowOff>
    </xdr:to>
    <xdr:pic>
      <xdr:nvPicPr>
        <xdr:cNvPr id="27" name="Imagen 26">
          <a:extLst>
            <a:ext uri="{FF2B5EF4-FFF2-40B4-BE49-F238E27FC236}">
              <a16:creationId xmlns:a16="http://schemas.microsoft.com/office/drawing/2014/main" id="{630E2180-AD99-4F42-ACB3-BD6FFE52058F}"/>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550757" y="39647710"/>
          <a:ext cx="3491877" cy="2458460"/>
        </a:xfrm>
        <a:prstGeom prst="rect">
          <a:avLst/>
        </a:prstGeom>
      </xdr:spPr>
    </xdr:pic>
    <xdr:clientData/>
  </xdr:twoCellAnchor>
  <xdr:twoCellAnchor editAs="oneCell">
    <xdr:from>
      <xdr:col>2</xdr:col>
      <xdr:colOff>30692</xdr:colOff>
      <xdr:row>189</xdr:row>
      <xdr:rowOff>65192</xdr:rowOff>
    </xdr:from>
    <xdr:to>
      <xdr:col>6</xdr:col>
      <xdr:colOff>796514</xdr:colOff>
      <xdr:row>202</xdr:row>
      <xdr:rowOff>133732</xdr:rowOff>
    </xdr:to>
    <xdr:pic>
      <xdr:nvPicPr>
        <xdr:cNvPr id="28" name="Imagen 27">
          <a:extLst>
            <a:ext uri="{FF2B5EF4-FFF2-40B4-BE49-F238E27FC236}">
              <a16:creationId xmlns:a16="http://schemas.microsoft.com/office/drawing/2014/main" id="{9D00CC56-BE9A-40E0-B911-D121BAFF690D}"/>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594572" y="42638132"/>
          <a:ext cx="3486162" cy="2461220"/>
        </a:xfrm>
        <a:prstGeom prst="rect">
          <a:avLst/>
        </a:prstGeom>
      </xdr:spPr>
    </xdr:pic>
    <xdr:clientData/>
  </xdr:twoCellAnchor>
  <xdr:twoCellAnchor editAs="oneCell">
    <xdr:from>
      <xdr:col>7</xdr:col>
      <xdr:colOff>484510</xdr:colOff>
      <xdr:row>189</xdr:row>
      <xdr:rowOff>55044</xdr:rowOff>
    </xdr:from>
    <xdr:to>
      <xdr:col>11</xdr:col>
      <xdr:colOff>142672</xdr:colOff>
      <xdr:row>202</xdr:row>
      <xdr:rowOff>115307</xdr:rowOff>
    </xdr:to>
    <xdr:pic>
      <xdr:nvPicPr>
        <xdr:cNvPr id="29" name="Imagen 28">
          <a:extLst>
            <a:ext uri="{FF2B5EF4-FFF2-40B4-BE49-F238E27FC236}">
              <a16:creationId xmlns:a16="http://schemas.microsoft.com/office/drawing/2014/main" id="{4CE0590F-3B88-4195-8A4C-E938CDFC53D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4888870" y="42627984"/>
          <a:ext cx="3506262" cy="2452943"/>
        </a:xfrm>
        <a:prstGeom prst="rect">
          <a:avLst/>
        </a:prstGeom>
      </xdr:spPr>
    </xdr:pic>
    <xdr:clientData/>
  </xdr:twoCellAnchor>
  <xdr:twoCellAnchor editAs="oneCell">
    <xdr:from>
      <xdr:col>1</xdr:col>
      <xdr:colOff>306917</xdr:colOff>
      <xdr:row>205</xdr:row>
      <xdr:rowOff>55044</xdr:rowOff>
    </xdr:from>
    <xdr:to>
      <xdr:col>6</xdr:col>
      <xdr:colOff>758414</xdr:colOff>
      <xdr:row>218</xdr:row>
      <xdr:rowOff>115307</xdr:rowOff>
    </xdr:to>
    <xdr:pic>
      <xdr:nvPicPr>
        <xdr:cNvPr id="30" name="Imagen 29">
          <a:extLst>
            <a:ext uri="{FF2B5EF4-FFF2-40B4-BE49-F238E27FC236}">
              <a16:creationId xmlns:a16="http://schemas.microsoft.com/office/drawing/2014/main" id="{15C054DB-55BA-43C8-9421-FD8F4645F502}"/>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550757" y="45615024"/>
          <a:ext cx="3491877" cy="2452943"/>
        </a:xfrm>
        <a:prstGeom prst="rect">
          <a:avLst/>
        </a:prstGeom>
      </xdr:spPr>
    </xdr:pic>
    <xdr:clientData/>
  </xdr:twoCellAnchor>
  <xdr:twoCellAnchor editAs="oneCell">
    <xdr:from>
      <xdr:col>1</xdr:col>
      <xdr:colOff>287867</xdr:colOff>
      <xdr:row>226</xdr:row>
      <xdr:rowOff>74717</xdr:rowOff>
    </xdr:from>
    <xdr:to>
      <xdr:col>6</xdr:col>
      <xdr:colOff>739364</xdr:colOff>
      <xdr:row>239</xdr:row>
      <xdr:rowOff>143257</xdr:rowOff>
    </xdr:to>
    <xdr:pic>
      <xdr:nvPicPr>
        <xdr:cNvPr id="31" name="Imagen 30">
          <a:extLst>
            <a:ext uri="{FF2B5EF4-FFF2-40B4-BE49-F238E27FC236}">
              <a16:creationId xmlns:a16="http://schemas.microsoft.com/office/drawing/2014/main" id="{4324E2D7-2BAA-49B0-A858-5536664535EB}"/>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531707" y="49627577"/>
          <a:ext cx="3491877" cy="2461220"/>
        </a:xfrm>
        <a:prstGeom prst="rect">
          <a:avLst/>
        </a:prstGeom>
      </xdr:spPr>
    </xdr:pic>
    <xdr:clientData/>
  </xdr:twoCellAnchor>
  <xdr:twoCellAnchor editAs="oneCell">
    <xdr:from>
      <xdr:col>7</xdr:col>
      <xdr:colOff>497417</xdr:colOff>
      <xdr:row>226</xdr:row>
      <xdr:rowOff>55044</xdr:rowOff>
    </xdr:from>
    <xdr:to>
      <xdr:col>11</xdr:col>
      <xdr:colOff>158339</xdr:colOff>
      <xdr:row>239</xdr:row>
      <xdr:rowOff>115307</xdr:rowOff>
    </xdr:to>
    <xdr:pic>
      <xdr:nvPicPr>
        <xdr:cNvPr id="32" name="Imagen 31">
          <a:extLst>
            <a:ext uri="{FF2B5EF4-FFF2-40B4-BE49-F238E27FC236}">
              <a16:creationId xmlns:a16="http://schemas.microsoft.com/office/drawing/2014/main" id="{16B55F09-EED7-45A9-AD04-23175B7F1823}"/>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4901777" y="49607904"/>
          <a:ext cx="3509022" cy="2452943"/>
        </a:xfrm>
        <a:prstGeom prst="rect">
          <a:avLst/>
        </a:prstGeom>
      </xdr:spPr>
    </xdr:pic>
    <xdr:clientData/>
  </xdr:twoCellAnchor>
  <xdr:twoCellAnchor editAs="oneCell">
    <xdr:from>
      <xdr:col>1</xdr:col>
      <xdr:colOff>278342</xdr:colOff>
      <xdr:row>242</xdr:row>
      <xdr:rowOff>61810</xdr:rowOff>
    </xdr:from>
    <xdr:to>
      <xdr:col>6</xdr:col>
      <xdr:colOff>729839</xdr:colOff>
      <xdr:row>255</xdr:row>
      <xdr:rowOff>127590</xdr:rowOff>
    </xdr:to>
    <xdr:pic>
      <xdr:nvPicPr>
        <xdr:cNvPr id="33" name="Imagen 32">
          <a:extLst>
            <a:ext uri="{FF2B5EF4-FFF2-40B4-BE49-F238E27FC236}">
              <a16:creationId xmlns:a16="http://schemas.microsoft.com/office/drawing/2014/main" id="{02863820-B179-434F-96BD-D985470904A8}"/>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522182" y="52601710"/>
          <a:ext cx="3491877" cy="2458460"/>
        </a:xfrm>
        <a:prstGeom prst="rect">
          <a:avLst/>
        </a:prstGeom>
      </xdr:spPr>
    </xdr:pic>
    <xdr:clientData/>
  </xdr:twoCellAnchor>
  <xdr:twoCellAnchor editAs="oneCell">
    <xdr:from>
      <xdr:col>7</xdr:col>
      <xdr:colOff>522610</xdr:colOff>
      <xdr:row>242</xdr:row>
      <xdr:rowOff>43382</xdr:rowOff>
    </xdr:from>
    <xdr:to>
      <xdr:col>11</xdr:col>
      <xdr:colOff>180772</xdr:colOff>
      <xdr:row>255</xdr:row>
      <xdr:rowOff>117438</xdr:rowOff>
    </xdr:to>
    <xdr:pic>
      <xdr:nvPicPr>
        <xdr:cNvPr id="34" name="Imagen 33">
          <a:extLst>
            <a:ext uri="{FF2B5EF4-FFF2-40B4-BE49-F238E27FC236}">
              <a16:creationId xmlns:a16="http://schemas.microsoft.com/office/drawing/2014/main" id="{1E4A68AD-34F8-45CA-AE2D-EEF1F342B1CF}"/>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4926970" y="52583282"/>
          <a:ext cx="3506262" cy="2466736"/>
        </a:xfrm>
        <a:prstGeom prst="rect">
          <a:avLst/>
        </a:prstGeom>
      </xdr:spPr>
    </xdr:pic>
    <xdr:clientData/>
  </xdr:twoCellAnchor>
  <xdr:twoCellAnchor editAs="oneCell">
    <xdr:from>
      <xdr:col>1</xdr:col>
      <xdr:colOff>281725</xdr:colOff>
      <xdr:row>258</xdr:row>
      <xdr:rowOff>59049</xdr:rowOff>
    </xdr:from>
    <xdr:to>
      <xdr:col>6</xdr:col>
      <xdr:colOff>735980</xdr:colOff>
      <xdr:row>271</xdr:row>
      <xdr:rowOff>130347</xdr:rowOff>
    </xdr:to>
    <xdr:pic>
      <xdr:nvPicPr>
        <xdr:cNvPr id="35" name="Imagen 34">
          <a:extLst>
            <a:ext uri="{FF2B5EF4-FFF2-40B4-BE49-F238E27FC236}">
              <a16:creationId xmlns:a16="http://schemas.microsoft.com/office/drawing/2014/main" id="{C053EF0E-43B8-4733-9270-BDAEBC89BF42}"/>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525565" y="55585989"/>
          <a:ext cx="3494635" cy="2463978"/>
        </a:xfrm>
        <a:prstGeom prst="rect">
          <a:avLst/>
        </a:prstGeom>
      </xdr:spPr>
    </xdr:pic>
    <xdr:clientData/>
  </xdr:twoCellAnchor>
  <xdr:twoCellAnchor editAs="oneCell">
    <xdr:from>
      <xdr:col>7</xdr:col>
      <xdr:colOff>545042</xdr:colOff>
      <xdr:row>258</xdr:row>
      <xdr:rowOff>71335</xdr:rowOff>
    </xdr:from>
    <xdr:to>
      <xdr:col>11</xdr:col>
      <xdr:colOff>205964</xdr:colOff>
      <xdr:row>271</xdr:row>
      <xdr:rowOff>137115</xdr:rowOff>
    </xdr:to>
    <xdr:pic>
      <xdr:nvPicPr>
        <xdr:cNvPr id="36" name="Imagen 35">
          <a:extLst>
            <a:ext uri="{FF2B5EF4-FFF2-40B4-BE49-F238E27FC236}">
              <a16:creationId xmlns:a16="http://schemas.microsoft.com/office/drawing/2014/main" id="{1AE35B5C-E874-4FE3-9E98-18C861E8030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4949402" y="55598275"/>
          <a:ext cx="3509022" cy="2458460"/>
        </a:xfrm>
        <a:prstGeom prst="rect">
          <a:avLst/>
        </a:prstGeom>
      </xdr:spPr>
    </xdr:pic>
    <xdr:clientData/>
  </xdr:twoCellAnchor>
  <xdr:twoCellAnchor editAs="oneCell">
    <xdr:from>
      <xdr:col>1</xdr:col>
      <xdr:colOff>291250</xdr:colOff>
      <xdr:row>274</xdr:row>
      <xdr:rowOff>42760</xdr:rowOff>
    </xdr:from>
    <xdr:to>
      <xdr:col>6</xdr:col>
      <xdr:colOff>745505</xdr:colOff>
      <xdr:row>287</xdr:row>
      <xdr:rowOff>108540</xdr:rowOff>
    </xdr:to>
    <xdr:pic>
      <xdr:nvPicPr>
        <xdr:cNvPr id="37" name="Imagen 36">
          <a:extLst>
            <a:ext uri="{FF2B5EF4-FFF2-40B4-BE49-F238E27FC236}">
              <a16:creationId xmlns:a16="http://schemas.microsoft.com/office/drawing/2014/main" id="{FA27981C-FE60-4D30-AAAA-79537BC742AC}"/>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535090" y="58556740"/>
          <a:ext cx="3494635" cy="2458460"/>
        </a:xfrm>
        <a:prstGeom prst="rect">
          <a:avLst/>
        </a:prstGeom>
      </xdr:spPr>
    </xdr:pic>
    <xdr:clientData/>
  </xdr:twoCellAnchor>
  <xdr:twoCellAnchor editAs="oneCell">
    <xdr:from>
      <xdr:col>8</xdr:col>
      <xdr:colOff>11642</xdr:colOff>
      <xdr:row>274</xdr:row>
      <xdr:rowOff>59049</xdr:rowOff>
    </xdr:from>
    <xdr:to>
      <xdr:col>11</xdr:col>
      <xdr:colOff>244064</xdr:colOff>
      <xdr:row>287</xdr:row>
      <xdr:rowOff>130347</xdr:rowOff>
    </xdr:to>
    <xdr:pic>
      <xdr:nvPicPr>
        <xdr:cNvPr id="38" name="Imagen 37">
          <a:extLst>
            <a:ext uri="{FF2B5EF4-FFF2-40B4-BE49-F238E27FC236}">
              <a16:creationId xmlns:a16="http://schemas.microsoft.com/office/drawing/2014/main" id="{85CE95D1-C224-48A2-8DF3-323CF18DF141}"/>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5002742" y="58573029"/>
          <a:ext cx="3493782" cy="2463978"/>
        </a:xfrm>
        <a:prstGeom prst="rect">
          <a:avLst/>
        </a:prstGeom>
      </xdr:spPr>
    </xdr:pic>
    <xdr:clientData/>
  </xdr:twoCellAnchor>
  <xdr:twoCellAnchor editAs="oneCell">
    <xdr:from>
      <xdr:col>2</xdr:col>
      <xdr:colOff>5500</xdr:colOff>
      <xdr:row>290</xdr:row>
      <xdr:rowOff>61810</xdr:rowOff>
    </xdr:from>
    <xdr:to>
      <xdr:col>6</xdr:col>
      <xdr:colOff>774080</xdr:colOff>
      <xdr:row>303</xdr:row>
      <xdr:rowOff>127590</xdr:rowOff>
    </xdr:to>
    <xdr:pic>
      <xdr:nvPicPr>
        <xdr:cNvPr id="39" name="Imagen 38">
          <a:extLst>
            <a:ext uri="{FF2B5EF4-FFF2-40B4-BE49-F238E27FC236}">
              <a16:creationId xmlns:a16="http://schemas.microsoft.com/office/drawing/2014/main" id="{CAA8A8F6-95D6-4DCA-83A3-374363E135CB}"/>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569380" y="61562830"/>
          <a:ext cx="3488920" cy="2458460"/>
        </a:xfrm>
        <a:prstGeom prst="rect">
          <a:avLst/>
        </a:prstGeom>
      </xdr:spPr>
    </xdr:pic>
    <xdr:clientData/>
  </xdr:twoCellAnchor>
  <xdr:twoCellAnchor editAs="oneCell">
    <xdr:from>
      <xdr:col>7</xdr:col>
      <xdr:colOff>566230</xdr:colOff>
      <xdr:row>290</xdr:row>
      <xdr:rowOff>95904</xdr:rowOff>
    </xdr:from>
    <xdr:to>
      <xdr:col>11</xdr:col>
      <xdr:colOff>213358</xdr:colOff>
      <xdr:row>303</xdr:row>
      <xdr:rowOff>150649</xdr:rowOff>
    </xdr:to>
    <xdr:pic>
      <xdr:nvPicPr>
        <xdr:cNvPr id="40" name="Imagen 39">
          <a:extLst>
            <a:ext uri="{FF2B5EF4-FFF2-40B4-BE49-F238E27FC236}">
              <a16:creationId xmlns:a16="http://schemas.microsoft.com/office/drawing/2014/main" id="{A8D69883-1608-4977-B6E5-5E93F1AF4BAA}"/>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4970590" y="61596924"/>
          <a:ext cx="3495228" cy="2447425"/>
        </a:xfrm>
        <a:prstGeom prst="rect">
          <a:avLst/>
        </a:prstGeom>
      </xdr:spPr>
    </xdr:pic>
    <xdr:clientData/>
  </xdr:twoCellAnchor>
  <xdr:twoCellAnchor editAs="oneCell">
    <xdr:from>
      <xdr:col>8</xdr:col>
      <xdr:colOff>66676</xdr:colOff>
      <xdr:row>375</xdr:row>
      <xdr:rowOff>44449</xdr:rowOff>
    </xdr:from>
    <xdr:to>
      <xdr:col>10</xdr:col>
      <xdr:colOff>702471</xdr:colOff>
      <xdr:row>387</xdr:row>
      <xdr:rowOff>171450</xdr:rowOff>
    </xdr:to>
    <xdr:pic>
      <xdr:nvPicPr>
        <xdr:cNvPr id="41" name="Imagen 40">
          <a:extLst>
            <a:ext uri="{FF2B5EF4-FFF2-40B4-BE49-F238E27FC236}">
              <a16:creationId xmlns:a16="http://schemas.microsoft.com/office/drawing/2014/main" id="{EC81B491-150E-45FA-AF47-8E3A25FB2ADA}"/>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5057776" y="79818229"/>
          <a:ext cx="2975135" cy="2413001"/>
        </a:xfrm>
        <a:prstGeom prst="rect">
          <a:avLst/>
        </a:prstGeom>
      </xdr:spPr>
    </xdr:pic>
    <xdr:clientData/>
  </xdr:twoCellAnchor>
  <xdr:twoCellAnchor editAs="oneCell">
    <xdr:from>
      <xdr:col>7</xdr:col>
      <xdr:colOff>476251</xdr:colOff>
      <xdr:row>359</xdr:row>
      <xdr:rowOff>59531</xdr:rowOff>
    </xdr:from>
    <xdr:to>
      <xdr:col>11</xdr:col>
      <xdr:colOff>123031</xdr:colOff>
      <xdr:row>372</xdr:row>
      <xdr:rowOff>85724</xdr:rowOff>
    </xdr:to>
    <xdr:pic>
      <xdr:nvPicPr>
        <xdr:cNvPr id="42" name="Imagen 41">
          <a:extLst>
            <a:ext uri="{FF2B5EF4-FFF2-40B4-BE49-F238E27FC236}">
              <a16:creationId xmlns:a16="http://schemas.microsoft.com/office/drawing/2014/main" id="{3961A2B6-F303-4F33-BFE1-3B0DCAB245EB}"/>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4880611" y="76747211"/>
          <a:ext cx="3494880" cy="2495073"/>
        </a:xfrm>
        <a:prstGeom prst="rect">
          <a:avLst/>
        </a:prstGeom>
      </xdr:spPr>
    </xdr:pic>
    <xdr:clientData/>
  </xdr:twoCellAnchor>
  <xdr:twoCellAnchor editAs="oneCell">
    <xdr:from>
      <xdr:col>2</xdr:col>
      <xdr:colOff>240470</xdr:colOff>
      <xdr:row>406</xdr:row>
      <xdr:rowOff>43143</xdr:rowOff>
    </xdr:from>
    <xdr:to>
      <xdr:col>6</xdr:col>
      <xdr:colOff>619124</xdr:colOff>
      <xdr:row>419</xdr:row>
      <xdr:rowOff>76200</xdr:rowOff>
    </xdr:to>
    <xdr:pic>
      <xdr:nvPicPr>
        <xdr:cNvPr id="43" name="Imagen 42">
          <a:extLst>
            <a:ext uri="{FF2B5EF4-FFF2-40B4-BE49-F238E27FC236}">
              <a16:creationId xmlns:a16="http://schemas.microsoft.com/office/drawing/2014/main" id="{A88FABC6-78C6-4942-A949-1845094E29A8}"/>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804350" y="85592883"/>
          <a:ext cx="3098994" cy="2509557"/>
        </a:xfrm>
        <a:prstGeom prst="rect">
          <a:avLst/>
        </a:prstGeom>
      </xdr:spPr>
    </xdr:pic>
    <xdr:clientData/>
  </xdr:twoCellAnchor>
  <xdr:twoCellAnchor editAs="oneCell">
    <xdr:from>
      <xdr:col>7</xdr:col>
      <xdr:colOff>369093</xdr:colOff>
      <xdr:row>390</xdr:row>
      <xdr:rowOff>47624</xdr:rowOff>
    </xdr:from>
    <xdr:to>
      <xdr:col>11</xdr:col>
      <xdr:colOff>34848</xdr:colOff>
      <xdr:row>402</xdr:row>
      <xdr:rowOff>114300</xdr:rowOff>
    </xdr:to>
    <xdr:pic>
      <xdr:nvPicPr>
        <xdr:cNvPr id="44" name="Imagen 43">
          <a:extLst>
            <a:ext uri="{FF2B5EF4-FFF2-40B4-BE49-F238E27FC236}">
              <a16:creationId xmlns:a16="http://schemas.microsoft.com/office/drawing/2014/main" id="{BC1F75CA-1C6B-4B07-8D87-C4CB0FF87AD7}"/>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4773453" y="82671284"/>
          <a:ext cx="3513855" cy="2261236"/>
        </a:xfrm>
        <a:prstGeom prst="rect">
          <a:avLst/>
        </a:prstGeom>
      </xdr:spPr>
    </xdr:pic>
    <xdr:clientData/>
  </xdr:twoCellAnchor>
  <xdr:twoCellAnchor editAs="oneCell">
    <xdr:from>
      <xdr:col>1</xdr:col>
      <xdr:colOff>290512</xdr:colOff>
      <xdr:row>390</xdr:row>
      <xdr:rowOff>150018</xdr:rowOff>
    </xdr:from>
    <xdr:to>
      <xdr:col>6</xdr:col>
      <xdr:colOff>821604</xdr:colOff>
      <xdr:row>402</xdr:row>
      <xdr:rowOff>171449</xdr:rowOff>
    </xdr:to>
    <xdr:pic>
      <xdr:nvPicPr>
        <xdr:cNvPr id="45" name="Imagen 44">
          <a:extLst>
            <a:ext uri="{FF2B5EF4-FFF2-40B4-BE49-F238E27FC236}">
              <a16:creationId xmlns:a16="http://schemas.microsoft.com/office/drawing/2014/main" id="{C3DF23EF-143B-4C64-8DC7-5A5D2C16F9BC}"/>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a:ext>
          </a:extLst>
        </a:blip>
        <a:stretch>
          <a:fillRect/>
        </a:stretch>
      </xdr:blipFill>
      <xdr:spPr>
        <a:xfrm>
          <a:off x="534352" y="82773678"/>
          <a:ext cx="3571472" cy="2215991"/>
        </a:xfrm>
        <a:prstGeom prst="rect">
          <a:avLst/>
        </a:prstGeom>
      </xdr:spPr>
    </xdr:pic>
    <xdr:clientData/>
  </xdr:twoCellAnchor>
  <xdr:twoCellAnchor editAs="oneCell">
    <xdr:from>
      <xdr:col>2</xdr:col>
      <xdr:colOff>23721</xdr:colOff>
      <xdr:row>359</xdr:row>
      <xdr:rowOff>59529</xdr:rowOff>
    </xdr:from>
    <xdr:to>
      <xdr:col>6</xdr:col>
      <xdr:colOff>845344</xdr:colOff>
      <xdr:row>372</xdr:row>
      <xdr:rowOff>104775</xdr:rowOff>
    </xdr:to>
    <xdr:pic>
      <xdr:nvPicPr>
        <xdr:cNvPr id="46" name="Imagen 45">
          <a:extLst>
            <a:ext uri="{FF2B5EF4-FFF2-40B4-BE49-F238E27FC236}">
              <a16:creationId xmlns:a16="http://schemas.microsoft.com/office/drawing/2014/main" id="{FD2FDBCA-8903-4313-96D3-55637BCE17BD}"/>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a:ext>
          </a:extLst>
        </a:blip>
        <a:stretch>
          <a:fillRect/>
        </a:stretch>
      </xdr:blipFill>
      <xdr:spPr>
        <a:xfrm>
          <a:off x="587601" y="76747209"/>
          <a:ext cx="3541963" cy="2514126"/>
        </a:xfrm>
        <a:prstGeom prst="rect">
          <a:avLst/>
        </a:prstGeom>
      </xdr:spPr>
    </xdr:pic>
    <xdr:clientData/>
  </xdr:twoCellAnchor>
  <xdr:twoCellAnchor editAs="oneCell">
    <xdr:from>
      <xdr:col>1</xdr:col>
      <xdr:colOff>314324</xdr:colOff>
      <xdr:row>343</xdr:row>
      <xdr:rowOff>142875</xdr:rowOff>
    </xdr:from>
    <xdr:to>
      <xdr:col>6</xdr:col>
      <xdr:colOff>841526</xdr:colOff>
      <xdr:row>355</xdr:row>
      <xdr:rowOff>123825</xdr:rowOff>
    </xdr:to>
    <xdr:pic>
      <xdr:nvPicPr>
        <xdr:cNvPr id="47" name="Imagen 46">
          <a:extLst>
            <a:ext uri="{FF2B5EF4-FFF2-40B4-BE49-F238E27FC236}">
              <a16:creationId xmlns:a16="http://schemas.microsoft.com/office/drawing/2014/main" id="{0BC4CAF5-580E-411F-ABC4-31C2C62AF0AA}"/>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a:ext>
          </a:extLst>
        </a:blip>
        <a:stretch>
          <a:fillRect/>
        </a:stretch>
      </xdr:blipFill>
      <xdr:spPr>
        <a:xfrm>
          <a:off x="558164" y="73843515"/>
          <a:ext cx="3567582" cy="2175510"/>
        </a:xfrm>
        <a:prstGeom prst="rect">
          <a:avLst/>
        </a:prstGeom>
      </xdr:spPr>
    </xdr:pic>
    <xdr:clientData/>
  </xdr:twoCellAnchor>
  <xdr:twoCellAnchor editAs="oneCell">
    <xdr:from>
      <xdr:col>7</xdr:col>
      <xdr:colOff>414208</xdr:colOff>
      <xdr:row>343</xdr:row>
      <xdr:rowOff>180975</xdr:rowOff>
    </xdr:from>
    <xdr:to>
      <xdr:col>11</xdr:col>
      <xdr:colOff>126205</xdr:colOff>
      <xdr:row>355</xdr:row>
      <xdr:rowOff>180975</xdr:rowOff>
    </xdr:to>
    <xdr:pic>
      <xdr:nvPicPr>
        <xdr:cNvPr id="48" name="Imagen 47">
          <a:extLst>
            <a:ext uri="{FF2B5EF4-FFF2-40B4-BE49-F238E27FC236}">
              <a16:creationId xmlns:a16="http://schemas.microsoft.com/office/drawing/2014/main" id="{A8E384C5-FD79-4E39-9200-4CA1BE2BCE8E}"/>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a:ext>
          </a:extLst>
        </a:blip>
        <a:stretch>
          <a:fillRect/>
        </a:stretch>
      </xdr:blipFill>
      <xdr:spPr>
        <a:xfrm>
          <a:off x="4818568" y="73881615"/>
          <a:ext cx="3560097" cy="2194560"/>
        </a:xfrm>
        <a:prstGeom prst="rect">
          <a:avLst/>
        </a:prstGeom>
      </xdr:spPr>
    </xdr:pic>
    <xdr:clientData/>
  </xdr:twoCellAnchor>
  <xdr:twoCellAnchor editAs="oneCell">
    <xdr:from>
      <xdr:col>7</xdr:col>
      <xdr:colOff>402282</xdr:colOff>
      <xdr:row>327</xdr:row>
      <xdr:rowOff>180712</xdr:rowOff>
    </xdr:from>
    <xdr:to>
      <xdr:col>11</xdr:col>
      <xdr:colOff>83344</xdr:colOff>
      <xdr:row>340</xdr:row>
      <xdr:rowOff>76200</xdr:rowOff>
    </xdr:to>
    <xdr:pic>
      <xdr:nvPicPr>
        <xdr:cNvPr id="49" name="Imagen 48">
          <a:extLst>
            <a:ext uri="{FF2B5EF4-FFF2-40B4-BE49-F238E27FC236}">
              <a16:creationId xmlns:a16="http://schemas.microsoft.com/office/drawing/2014/main" id="{5D986F02-16EF-4C11-9687-BCFB8CAC6C3C}"/>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a:ext>
          </a:extLst>
        </a:blip>
        <a:stretch>
          <a:fillRect/>
        </a:stretch>
      </xdr:blipFill>
      <xdr:spPr>
        <a:xfrm>
          <a:off x="4806642" y="70795252"/>
          <a:ext cx="3529162" cy="2364368"/>
        </a:xfrm>
        <a:prstGeom prst="rect">
          <a:avLst/>
        </a:prstGeom>
      </xdr:spPr>
    </xdr:pic>
    <xdr:clientData/>
  </xdr:twoCellAnchor>
  <xdr:twoCellAnchor editAs="oneCell">
    <xdr:from>
      <xdr:col>2</xdr:col>
      <xdr:colOff>142704</xdr:colOff>
      <xdr:row>327</xdr:row>
      <xdr:rowOff>181275</xdr:rowOff>
    </xdr:from>
    <xdr:to>
      <xdr:col>6</xdr:col>
      <xdr:colOff>792954</xdr:colOff>
      <xdr:row>340</xdr:row>
      <xdr:rowOff>19050</xdr:rowOff>
    </xdr:to>
    <xdr:pic>
      <xdr:nvPicPr>
        <xdr:cNvPr id="50" name="Imagen 49">
          <a:extLst>
            <a:ext uri="{FF2B5EF4-FFF2-40B4-BE49-F238E27FC236}">
              <a16:creationId xmlns:a16="http://schemas.microsoft.com/office/drawing/2014/main" id="{9FD12B63-4061-40D6-8DD6-789C21BCEF9C}"/>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a:ext>
          </a:extLst>
        </a:blip>
        <a:stretch>
          <a:fillRect/>
        </a:stretch>
      </xdr:blipFill>
      <xdr:spPr>
        <a:xfrm>
          <a:off x="706584" y="70795815"/>
          <a:ext cx="3370590" cy="2306655"/>
        </a:xfrm>
        <a:prstGeom prst="rect">
          <a:avLst/>
        </a:prstGeom>
      </xdr:spPr>
    </xdr:pic>
    <xdr:clientData/>
  </xdr:twoCellAnchor>
  <xdr:twoCellAnchor editAs="oneCell">
    <xdr:from>
      <xdr:col>2</xdr:col>
      <xdr:colOff>71437</xdr:colOff>
      <xdr:row>311</xdr:row>
      <xdr:rowOff>95249</xdr:rowOff>
    </xdr:from>
    <xdr:to>
      <xdr:col>6</xdr:col>
      <xdr:colOff>750095</xdr:colOff>
      <xdr:row>324</xdr:row>
      <xdr:rowOff>28575</xdr:rowOff>
    </xdr:to>
    <xdr:pic>
      <xdr:nvPicPr>
        <xdr:cNvPr id="51" name="Imagen 50">
          <a:extLst>
            <a:ext uri="{FF2B5EF4-FFF2-40B4-BE49-F238E27FC236}">
              <a16:creationId xmlns:a16="http://schemas.microsoft.com/office/drawing/2014/main" id="{BC66794C-9A1B-4976-9EF5-032946905AFF}"/>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a:ext>
          </a:extLst>
        </a:blip>
        <a:stretch>
          <a:fillRect/>
        </a:stretch>
      </xdr:blipFill>
      <xdr:spPr>
        <a:xfrm>
          <a:off x="635317" y="67722749"/>
          <a:ext cx="3398998" cy="2326006"/>
        </a:xfrm>
        <a:prstGeom prst="rect">
          <a:avLst/>
        </a:prstGeom>
      </xdr:spPr>
    </xdr:pic>
    <xdr:clientData/>
  </xdr:twoCellAnchor>
  <xdr:twoCellAnchor editAs="oneCell">
    <xdr:from>
      <xdr:col>7</xdr:col>
      <xdr:colOff>335756</xdr:colOff>
      <xdr:row>311</xdr:row>
      <xdr:rowOff>108939</xdr:rowOff>
    </xdr:from>
    <xdr:to>
      <xdr:col>11</xdr:col>
      <xdr:colOff>50009</xdr:colOff>
      <xdr:row>324</xdr:row>
      <xdr:rowOff>66675</xdr:rowOff>
    </xdr:to>
    <xdr:pic>
      <xdr:nvPicPr>
        <xdr:cNvPr id="52" name="Imagen 51">
          <a:extLst>
            <a:ext uri="{FF2B5EF4-FFF2-40B4-BE49-F238E27FC236}">
              <a16:creationId xmlns:a16="http://schemas.microsoft.com/office/drawing/2014/main" id="{2B3189D7-6D1B-449E-B3A7-E7E5F5830DBD}"/>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a:ext>
          </a:extLst>
        </a:blip>
        <a:stretch>
          <a:fillRect/>
        </a:stretch>
      </xdr:blipFill>
      <xdr:spPr>
        <a:xfrm>
          <a:off x="4740116" y="67736439"/>
          <a:ext cx="3562353" cy="2350416"/>
        </a:xfrm>
        <a:prstGeom prst="rect">
          <a:avLst/>
        </a:prstGeom>
      </xdr:spPr>
    </xdr:pic>
    <xdr:clientData/>
  </xdr:twoCellAnchor>
  <xdr:twoCellAnchor editAs="oneCell">
    <xdr:from>
      <xdr:col>8</xdr:col>
      <xdr:colOff>54771</xdr:colOff>
      <xdr:row>406</xdr:row>
      <xdr:rowOff>85724</xdr:rowOff>
    </xdr:from>
    <xdr:to>
      <xdr:col>10</xdr:col>
      <xdr:colOff>781049</xdr:colOff>
      <xdr:row>419</xdr:row>
      <xdr:rowOff>95250</xdr:rowOff>
    </xdr:to>
    <xdr:pic>
      <xdr:nvPicPr>
        <xdr:cNvPr id="53" name="Imagen 52">
          <a:extLst>
            <a:ext uri="{FF2B5EF4-FFF2-40B4-BE49-F238E27FC236}">
              <a16:creationId xmlns:a16="http://schemas.microsoft.com/office/drawing/2014/main" id="{7BBAE8C7-09E6-4077-9F90-7243083D64A4}"/>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a:ext>
          </a:extLst>
        </a:blip>
        <a:stretch>
          <a:fillRect/>
        </a:stretch>
      </xdr:blipFill>
      <xdr:spPr>
        <a:xfrm>
          <a:off x="5045871" y="85635464"/>
          <a:ext cx="3065618" cy="2486026"/>
        </a:xfrm>
        <a:prstGeom prst="rect">
          <a:avLst/>
        </a:prstGeom>
      </xdr:spPr>
    </xdr:pic>
    <xdr:clientData/>
  </xdr:twoCellAnchor>
  <xdr:twoCellAnchor editAs="oneCell">
    <xdr:from>
      <xdr:col>2</xdr:col>
      <xdr:colOff>321472</xdr:colOff>
      <xdr:row>375</xdr:row>
      <xdr:rowOff>47624</xdr:rowOff>
    </xdr:from>
    <xdr:to>
      <xdr:col>6</xdr:col>
      <xdr:colOff>428625</xdr:colOff>
      <xdr:row>388</xdr:row>
      <xdr:rowOff>57149</xdr:rowOff>
    </xdr:to>
    <xdr:pic>
      <xdr:nvPicPr>
        <xdr:cNvPr id="54" name="Imagen 53">
          <a:extLst>
            <a:ext uri="{FF2B5EF4-FFF2-40B4-BE49-F238E27FC236}">
              <a16:creationId xmlns:a16="http://schemas.microsoft.com/office/drawing/2014/main" id="{F491B997-DFF6-46F3-AC22-51C28CEE8543}"/>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a:ext>
          </a:extLst>
        </a:blip>
        <a:stretch>
          <a:fillRect/>
        </a:stretch>
      </xdr:blipFill>
      <xdr:spPr>
        <a:xfrm>
          <a:off x="885352" y="79821404"/>
          <a:ext cx="2827493" cy="248602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5A8C4457-FC2D-4EA4-8BD4-05BD1C9923A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75885984-DB46-4FE8-8A8B-08BA1B6894F1}"/>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7</xdr:col>
      <xdr:colOff>224061</xdr:colOff>
      <xdr:row>38</xdr:row>
      <xdr:rowOff>182865</xdr:rowOff>
    </xdr:from>
    <xdr:to>
      <xdr:col>11</xdr:col>
      <xdr:colOff>556989</xdr:colOff>
      <xdr:row>51</xdr:row>
      <xdr:rowOff>93360</xdr:rowOff>
    </xdr:to>
    <xdr:pic>
      <xdr:nvPicPr>
        <xdr:cNvPr id="4" name="Imagen 3">
          <a:extLst>
            <a:ext uri="{FF2B5EF4-FFF2-40B4-BE49-F238E27FC236}">
              <a16:creationId xmlns:a16="http://schemas.microsoft.com/office/drawing/2014/main" id="{D20DE7C9-B2CB-4208-8ECB-8537C964044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a:fillRect/>
        </a:stretch>
      </xdr:blipFill>
      <xdr:spPr bwMode="auto">
        <a:xfrm>
          <a:off x="4628421" y="7802865"/>
          <a:ext cx="4181028" cy="2287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43731</xdr:colOff>
      <xdr:row>6</xdr:row>
      <xdr:rowOff>180975</xdr:rowOff>
    </xdr:from>
    <xdr:to>
      <xdr:col>6</xdr:col>
      <xdr:colOff>1061726</xdr:colOff>
      <xdr:row>18</xdr:row>
      <xdr:rowOff>171450</xdr:rowOff>
    </xdr:to>
    <xdr:pic>
      <xdr:nvPicPr>
        <xdr:cNvPr id="5" name="Imagen 4">
          <a:extLst>
            <a:ext uri="{FF2B5EF4-FFF2-40B4-BE49-F238E27FC236}">
              <a16:creationId xmlns:a16="http://schemas.microsoft.com/office/drawing/2014/main" id="{9D380557-97BC-4674-AE1F-D24E8AA43E42}"/>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a:fillRect/>
        </a:stretch>
      </xdr:blipFill>
      <xdr:spPr bwMode="auto">
        <a:xfrm>
          <a:off x="287571" y="1918335"/>
          <a:ext cx="4058375" cy="2185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266796</xdr:colOff>
      <xdr:row>23</xdr:row>
      <xdr:rowOff>135720</xdr:rowOff>
    </xdr:from>
    <xdr:to>
      <xdr:col>11</xdr:col>
      <xdr:colOff>380904</xdr:colOff>
      <xdr:row>35</xdr:row>
      <xdr:rowOff>16681</xdr:rowOff>
    </xdr:to>
    <xdr:pic>
      <xdr:nvPicPr>
        <xdr:cNvPr id="6" name="Imagen 5">
          <a:extLst>
            <a:ext uri="{FF2B5EF4-FFF2-40B4-BE49-F238E27FC236}">
              <a16:creationId xmlns:a16="http://schemas.microsoft.com/office/drawing/2014/main" id="{C1690989-CD1D-4078-B9A0-C4271FB115F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a:fillRect/>
        </a:stretch>
      </xdr:blipFill>
      <xdr:spPr bwMode="auto">
        <a:xfrm>
          <a:off x="4671156" y="4997280"/>
          <a:ext cx="3962208" cy="20755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123386</xdr:colOff>
      <xdr:row>23</xdr:row>
      <xdr:rowOff>40050</xdr:rowOff>
    </xdr:from>
    <xdr:to>
      <xdr:col>6</xdr:col>
      <xdr:colOff>867214</xdr:colOff>
      <xdr:row>34</xdr:row>
      <xdr:rowOff>93300</xdr:rowOff>
    </xdr:to>
    <xdr:pic>
      <xdr:nvPicPr>
        <xdr:cNvPr id="7" name="Imagen 6">
          <a:extLst>
            <a:ext uri="{FF2B5EF4-FFF2-40B4-BE49-F238E27FC236}">
              <a16:creationId xmlns:a16="http://schemas.microsoft.com/office/drawing/2014/main" id="{69E38B53-0B32-4DE9-AE68-D454431DE3A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a:fillRect/>
        </a:stretch>
      </xdr:blipFill>
      <xdr:spPr bwMode="auto">
        <a:xfrm>
          <a:off x="367226" y="4901610"/>
          <a:ext cx="3784208" cy="2064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198089</xdr:colOff>
      <xdr:row>39</xdr:row>
      <xdr:rowOff>101309</xdr:rowOff>
    </xdr:from>
    <xdr:to>
      <xdr:col>7</xdr:col>
      <xdr:colOff>19050</xdr:colOff>
      <xdr:row>51</xdr:row>
      <xdr:rowOff>32042</xdr:rowOff>
    </xdr:to>
    <xdr:pic>
      <xdr:nvPicPr>
        <xdr:cNvPr id="8" name="Imagen 7">
          <a:extLst>
            <a:ext uri="{FF2B5EF4-FFF2-40B4-BE49-F238E27FC236}">
              <a16:creationId xmlns:a16="http://schemas.microsoft.com/office/drawing/2014/main" id="{3A9EF941-87F5-4599-A40E-F1DA15B71D4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198089" y="7904189"/>
          <a:ext cx="4225321" cy="21252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90617</xdr:colOff>
      <xdr:row>6</xdr:row>
      <xdr:rowOff>170492</xdr:rowOff>
    </xdr:from>
    <xdr:to>
      <xdr:col>11</xdr:col>
      <xdr:colOff>557083</xdr:colOff>
      <xdr:row>19</xdr:row>
      <xdr:rowOff>67633</xdr:rowOff>
    </xdr:to>
    <xdr:pic>
      <xdr:nvPicPr>
        <xdr:cNvPr id="9" name="Imagen 8">
          <a:extLst>
            <a:ext uri="{FF2B5EF4-FFF2-40B4-BE49-F238E27FC236}">
              <a16:creationId xmlns:a16="http://schemas.microsoft.com/office/drawing/2014/main" id="{5E76C6CE-BEFE-4187-B73F-A2653CC4B26F}"/>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4494977" y="1907852"/>
          <a:ext cx="4314566" cy="2274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78702</xdr:colOff>
      <xdr:row>55</xdr:row>
      <xdr:rowOff>158015</xdr:rowOff>
    </xdr:from>
    <xdr:to>
      <xdr:col>6</xdr:col>
      <xdr:colOff>949999</xdr:colOff>
      <xdr:row>67</xdr:row>
      <xdr:rowOff>42010</xdr:rowOff>
    </xdr:to>
    <xdr:pic>
      <xdr:nvPicPr>
        <xdr:cNvPr id="10" name="Imagen 9">
          <a:extLst>
            <a:ext uri="{FF2B5EF4-FFF2-40B4-BE49-F238E27FC236}">
              <a16:creationId xmlns:a16="http://schemas.microsoft.com/office/drawing/2014/main" id="{DAF55FEF-7A3D-4D26-95A3-67C79B6D6981}"/>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a:fillRect/>
        </a:stretch>
      </xdr:blipFill>
      <xdr:spPr bwMode="auto">
        <a:xfrm>
          <a:off x="322542" y="10902215"/>
          <a:ext cx="3911677" cy="2078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121889</xdr:colOff>
      <xdr:row>54</xdr:row>
      <xdr:rowOff>171718</xdr:rowOff>
    </xdr:from>
    <xdr:to>
      <xdr:col>11</xdr:col>
      <xdr:colOff>478187</xdr:colOff>
      <xdr:row>67</xdr:row>
      <xdr:rowOff>18783</xdr:rowOff>
    </xdr:to>
    <xdr:pic>
      <xdr:nvPicPr>
        <xdr:cNvPr id="11" name="Imagen 10">
          <a:extLst>
            <a:ext uri="{FF2B5EF4-FFF2-40B4-BE49-F238E27FC236}">
              <a16:creationId xmlns:a16="http://schemas.microsoft.com/office/drawing/2014/main" id="{915B12F4-42A3-4CFE-BDE6-E472BA79C447}"/>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a:fillRect/>
        </a:stretch>
      </xdr:blipFill>
      <xdr:spPr bwMode="auto">
        <a:xfrm>
          <a:off x="4526249" y="10733038"/>
          <a:ext cx="4204398" cy="22245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211935</xdr:colOff>
      <xdr:row>71</xdr:row>
      <xdr:rowOff>11685</xdr:rowOff>
    </xdr:from>
    <xdr:to>
      <xdr:col>6</xdr:col>
      <xdr:colOff>940590</xdr:colOff>
      <xdr:row>82</xdr:row>
      <xdr:rowOff>74040</xdr:rowOff>
    </xdr:to>
    <xdr:pic>
      <xdr:nvPicPr>
        <xdr:cNvPr id="12" name="Imagen 11">
          <a:extLst>
            <a:ext uri="{FF2B5EF4-FFF2-40B4-BE49-F238E27FC236}">
              <a16:creationId xmlns:a16="http://schemas.microsoft.com/office/drawing/2014/main" id="{3623DE94-62C3-47B8-932E-DCB6A6D567BD}"/>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a:ext>
          </a:extLst>
        </a:blip>
        <a:srcRect/>
        <a:stretch>
          <a:fillRect/>
        </a:stretch>
      </xdr:blipFill>
      <xdr:spPr bwMode="auto">
        <a:xfrm>
          <a:off x="455775" y="13689585"/>
          <a:ext cx="3769035" cy="2074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172408</xdr:colOff>
      <xdr:row>87</xdr:row>
      <xdr:rowOff>49524</xdr:rowOff>
    </xdr:from>
    <xdr:to>
      <xdr:col>5</xdr:col>
      <xdr:colOff>788793</xdr:colOff>
      <xdr:row>100</xdr:row>
      <xdr:rowOff>130347</xdr:rowOff>
    </xdr:to>
    <xdr:pic>
      <xdr:nvPicPr>
        <xdr:cNvPr id="13" name="Imagen 12">
          <a:extLst>
            <a:ext uri="{FF2B5EF4-FFF2-40B4-BE49-F238E27FC236}">
              <a16:creationId xmlns:a16="http://schemas.microsoft.com/office/drawing/2014/main" id="{0D6B96B1-4AC0-4C5A-B293-15F72CA3488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1307788" y="17758404"/>
          <a:ext cx="1949885" cy="2458263"/>
        </a:xfrm>
        <a:prstGeom prst="rect">
          <a:avLst/>
        </a:prstGeom>
      </xdr:spPr>
    </xdr:pic>
    <xdr:clientData/>
  </xdr:twoCellAnchor>
  <xdr:twoCellAnchor editAs="oneCell">
    <xdr:from>
      <xdr:col>8</xdr:col>
      <xdr:colOff>966046</xdr:colOff>
      <xdr:row>87</xdr:row>
      <xdr:rowOff>74717</xdr:rowOff>
    </xdr:from>
    <xdr:to>
      <xdr:col>9</xdr:col>
      <xdr:colOff>747904</xdr:colOff>
      <xdr:row>100</xdr:row>
      <xdr:rowOff>152782</xdr:rowOff>
    </xdr:to>
    <xdr:pic>
      <xdr:nvPicPr>
        <xdr:cNvPr id="14" name="Imagen 13">
          <a:extLst>
            <a:ext uri="{FF2B5EF4-FFF2-40B4-BE49-F238E27FC236}">
              <a16:creationId xmlns:a16="http://schemas.microsoft.com/office/drawing/2014/main" id="{15A80A5D-81F6-4D96-91A1-75965B1D674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5957146" y="17783597"/>
          <a:ext cx="1321098" cy="2455505"/>
        </a:xfrm>
        <a:prstGeom prst="rect">
          <a:avLst/>
        </a:prstGeom>
      </xdr:spPr>
    </xdr:pic>
    <xdr:clientData/>
  </xdr:twoCellAnchor>
  <xdr:twoCellAnchor editAs="oneCell">
    <xdr:from>
      <xdr:col>3</xdr:col>
      <xdr:colOff>454456</xdr:colOff>
      <xdr:row>103</xdr:row>
      <xdr:rowOff>42760</xdr:rowOff>
    </xdr:from>
    <xdr:to>
      <xdr:col>5</xdr:col>
      <xdr:colOff>430821</xdr:colOff>
      <xdr:row>116</xdr:row>
      <xdr:rowOff>127590</xdr:rowOff>
    </xdr:to>
    <xdr:pic>
      <xdr:nvPicPr>
        <xdr:cNvPr id="15" name="Imagen 14">
          <a:extLst>
            <a:ext uri="{FF2B5EF4-FFF2-40B4-BE49-F238E27FC236}">
              <a16:creationId xmlns:a16="http://schemas.microsoft.com/office/drawing/2014/main" id="{561B4E07-9602-4D37-8C61-207C12658C6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589836" y="20692960"/>
          <a:ext cx="1309865" cy="2454650"/>
        </a:xfrm>
        <a:prstGeom prst="rect">
          <a:avLst/>
        </a:prstGeom>
      </xdr:spPr>
    </xdr:pic>
    <xdr:clientData/>
  </xdr:twoCellAnchor>
  <xdr:twoCellAnchor editAs="oneCell">
    <xdr:from>
      <xdr:col>8</xdr:col>
      <xdr:colOff>981090</xdr:colOff>
      <xdr:row>103</xdr:row>
      <xdr:rowOff>52285</xdr:rowOff>
    </xdr:from>
    <xdr:to>
      <xdr:col>9</xdr:col>
      <xdr:colOff>751913</xdr:colOff>
      <xdr:row>116</xdr:row>
      <xdr:rowOff>137115</xdr:rowOff>
    </xdr:to>
    <xdr:pic>
      <xdr:nvPicPr>
        <xdr:cNvPr id="16" name="Imagen 15">
          <a:extLst>
            <a:ext uri="{FF2B5EF4-FFF2-40B4-BE49-F238E27FC236}">
              <a16:creationId xmlns:a16="http://schemas.microsoft.com/office/drawing/2014/main" id="{D424769F-C2FD-4F6A-AFCE-FFB2A2C1C01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5972190" y="20702485"/>
          <a:ext cx="1310063" cy="2454650"/>
        </a:xfrm>
        <a:prstGeom prst="rect">
          <a:avLst/>
        </a:prstGeom>
      </xdr:spPr>
    </xdr:pic>
    <xdr:clientData/>
  </xdr:twoCellAnchor>
  <xdr:twoCellAnchor editAs="oneCell">
    <xdr:from>
      <xdr:col>1</xdr:col>
      <xdr:colOff>60036</xdr:colOff>
      <xdr:row>120</xdr:row>
      <xdr:rowOff>37145</xdr:rowOff>
    </xdr:from>
    <xdr:to>
      <xdr:col>6</xdr:col>
      <xdr:colOff>975009</xdr:colOff>
      <xdr:row>131</xdr:row>
      <xdr:rowOff>114404</xdr:rowOff>
    </xdr:to>
    <xdr:pic>
      <xdr:nvPicPr>
        <xdr:cNvPr id="17" name="Imagen 16">
          <a:extLst>
            <a:ext uri="{FF2B5EF4-FFF2-40B4-BE49-F238E27FC236}">
              <a16:creationId xmlns:a16="http://schemas.microsoft.com/office/drawing/2014/main" id="{3CBB9F05-4E16-40E7-80BA-36249C92D4B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303876" y="23796305"/>
          <a:ext cx="3955353" cy="2088939"/>
        </a:xfrm>
        <a:prstGeom prst="rect">
          <a:avLst/>
        </a:prstGeom>
      </xdr:spPr>
    </xdr:pic>
    <xdr:clientData/>
  </xdr:twoCellAnchor>
  <xdr:twoCellAnchor editAs="oneCell">
    <xdr:from>
      <xdr:col>7</xdr:col>
      <xdr:colOff>66508</xdr:colOff>
      <xdr:row>119</xdr:row>
      <xdr:rowOff>166632</xdr:rowOff>
    </xdr:from>
    <xdr:to>
      <xdr:col>11</xdr:col>
      <xdr:colOff>589196</xdr:colOff>
      <xdr:row>132</xdr:row>
      <xdr:rowOff>89692</xdr:rowOff>
    </xdr:to>
    <xdr:pic>
      <xdr:nvPicPr>
        <xdr:cNvPr id="18" name="Imagen 17">
          <a:extLst>
            <a:ext uri="{FF2B5EF4-FFF2-40B4-BE49-F238E27FC236}">
              <a16:creationId xmlns:a16="http://schemas.microsoft.com/office/drawing/2014/main" id="{596F9AE0-2677-4A93-A5E2-7452C02F2192}"/>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470868" y="23750532"/>
          <a:ext cx="4370788" cy="2292880"/>
        </a:xfrm>
        <a:prstGeom prst="rect">
          <a:avLst/>
        </a:prstGeom>
      </xdr:spPr>
    </xdr:pic>
    <xdr:clientData/>
  </xdr:twoCellAnchor>
  <xdr:twoCellAnchor editAs="oneCell">
    <xdr:from>
      <xdr:col>1</xdr:col>
      <xdr:colOff>62713</xdr:colOff>
      <xdr:row>135</xdr:row>
      <xdr:rowOff>170495</xdr:rowOff>
    </xdr:from>
    <xdr:to>
      <xdr:col>6</xdr:col>
      <xdr:colOff>975268</xdr:colOff>
      <xdr:row>147</xdr:row>
      <xdr:rowOff>66779</xdr:rowOff>
    </xdr:to>
    <xdr:pic>
      <xdr:nvPicPr>
        <xdr:cNvPr id="19" name="Imagen 18">
          <a:extLst>
            <a:ext uri="{FF2B5EF4-FFF2-40B4-BE49-F238E27FC236}">
              <a16:creationId xmlns:a16="http://schemas.microsoft.com/office/drawing/2014/main" id="{A7D0EE49-0EEC-4C6C-8450-88FEC93461F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306553" y="26688095"/>
          <a:ext cx="3952935" cy="2083224"/>
        </a:xfrm>
        <a:prstGeom prst="rect">
          <a:avLst/>
        </a:prstGeom>
      </xdr:spPr>
    </xdr:pic>
    <xdr:clientData/>
  </xdr:twoCellAnchor>
  <xdr:twoCellAnchor editAs="oneCell">
    <xdr:from>
      <xdr:col>7</xdr:col>
      <xdr:colOff>451462</xdr:colOff>
      <xdr:row>135</xdr:row>
      <xdr:rowOff>28119</xdr:rowOff>
    </xdr:from>
    <xdr:to>
      <xdr:col>11</xdr:col>
      <xdr:colOff>194869</xdr:colOff>
      <xdr:row>148</xdr:row>
      <xdr:rowOff>170882</xdr:rowOff>
    </xdr:to>
    <xdr:pic>
      <xdr:nvPicPr>
        <xdr:cNvPr id="20" name="Imagen 19">
          <a:extLst>
            <a:ext uri="{FF2B5EF4-FFF2-40B4-BE49-F238E27FC236}">
              <a16:creationId xmlns:a16="http://schemas.microsoft.com/office/drawing/2014/main" id="{92393E46-AFA0-4FCD-A9F9-4061D446DFF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4855822" y="26545719"/>
          <a:ext cx="3591507" cy="2512583"/>
        </a:xfrm>
        <a:prstGeom prst="rect">
          <a:avLst/>
        </a:prstGeom>
      </xdr:spPr>
    </xdr:pic>
    <xdr:clientData/>
  </xdr:twoCellAnchor>
  <xdr:twoCellAnchor editAs="oneCell">
    <xdr:from>
      <xdr:col>3</xdr:col>
      <xdr:colOff>508224</xdr:colOff>
      <xdr:row>151</xdr:row>
      <xdr:rowOff>58427</xdr:rowOff>
    </xdr:from>
    <xdr:to>
      <xdr:col>5</xdr:col>
      <xdr:colOff>481829</xdr:colOff>
      <xdr:row>164</xdr:row>
      <xdr:rowOff>140498</xdr:rowOff>
    </xdr:to>
    <xdr:pic>
      <xdr:nvPicPr>
        <xdr:cNvPr id="21" name="Imagen 20">
          <a:extLst>
            <a:ext uri="{FF2B5EF4-FFF2-40B4-BE49-F238E27FC236}">
              <a16:creationId xmlns:a16="http://schemas.microsoft.com/office/drawing/2014/main" id="{E5F10F56-49E0-4EDD-B09B-1C17A7CF6BB9}"/>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1643604" y="29509727"/>
          <a:ext cx="1307105" cy="2451891"/>
        </a:xfrm>
        <a:prstGeom prst="rect">
          <a:avLst/>
        </a:prstGeom>
      </xdr:spPr>
    </xdr:pic>
    <xdr:clientData/>
  </xdr:twoCellAnchor>
  <xdr:twoCellAnchor editAs="oneCell">
    <xdr:from>
      <xdr:col>8</xdr:col>
      <xdr:colOff>572458</xdr:colOff>
      <xdr:row>151</xdr:row>
      <xdr:rowOff>45519</xdr:rowOff>
    </xdr:from>
    <xdr:to>
      <xdr:col>10</xdr:col>
      <xdr:colOff>207768</xdr:colOff>
      <xdr:row>164</xdr:row>
      <xdr:rowOff>124832</xdr:rowOff>
    </xdr:to>
    <xdr:pic>
      <xdr:nvPicPr>
        <xdr:cNvPr id="22" name="Imagen 21">
          <a:extLst>
            <a:ext uri="{FF2B5EF4-FFF2-40B4-BE49-F238E27FC236}">
              <a16:creationId xmlns:a16="http://schemas.microsoft.com/office/drawing/2014/main" id="{F458604A-BAB8-453A-AE0D-C70B398E0A35}"/>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5563558" y="29496819"/>
          <a:ext cx="1974650" cy="2449133"/>
        </a:xfrm>
        <a:prstGeom prst="rect">
          <a:avLst/>
        </a:prstGeom>
      </xdr:spPr>
    </xdr:pic>
    <xdr:clientData/>
  </xdr:twoCellAnchor>
  <xdr:twoCellAnchor editAs="oneCell">
    <xdr:from>
      <xdr:col>1</xdr:col>
      <xdr:colOff>164614</xdr:colOff>
      <xdr:row>169</xdr:row>
      <xdr:rowOff>104553</xdr:rowOff>
    </xdr:from>
    <xdr:to>
      <xdr:col>6</xdr:col>
      <xdr:colOff>966900</xdr:colOff>
      <xdr:row>180</xdr:row>
      <xdr:rowOff>113423</xdr:rowOff>
    </xdr:to>
    <xdr:pic>
      <xdr:nvPicPr>
        <xdr:cNvPr id="23" name="Imagen 22">
          <a:extLst>
            <a:ext uri="{FF2B5EF4-FFF2-40B4-BE49-F238E27FC236}">
              <a16:creationId xmlns:a16="http://schemas.microsoft.com/office/drawing/2014/main" id="{925349C5-D328-4EA1-98D8-88AD8BC9C114}"/>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08454" y="35080353"/>
          <a:ext cx="3842666" cy="2020550"/>
        </a:xfrm>
        <a:prstGeom prst="rect">
          <a:avLst/>
        </a:prstGeom>
      </xdr:spPr>
    </xdr:pic>
    <xdr:clientData/>
  </xdr:twoCellAnchor>
  <xdr:twoCellAnchor editAs="oneCell">
    <xdr:from>
      <xdr:col>7</xdr:col>
      <xdr:colOff>116230</xdr:colOff>
      <xdr:row>168</xdr:row>
      <xdr:rowOff>177801</xdr:rowOff>
    </xdr:from>
    <xdr:to>
      <xdr:col>11</xdr:col>
      <xdr:colOff>500936</xdr:colOff>
      <xdr:row>181</xdr:row>
      <xdr:rowOff>30649</xdr:rowOff>
    </xdr:to>
    <xdr:pic>
      <xdr:nvPicPr>
        <xdr:cNvPr id="24" name="Imagen 23">
          <a:extLst>
            <a:ext uri="{FF2B5EF4-FFF2-40B4-BE49-F238E27FC236}">
              <a16:creationId xmlns:a16="http://schemas.microsoft.com/office/drawing/2014/main" id="{0545CA83-DD28-4755-96F3-9B9556173017}"/>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4520590" y="34978341"/>
          <a:ext cx="4232806" cy="2222668"/>
        </a:xfrm>
        <a:prstGeom prst="rect">
          <a:avLst/>
        </a:prstGeom>
      </xdr:spPr>
    </xdr:pic>
    <xdr:clientData/>
  </xdr:twoCellAnchor>
  <xdr:twoCellAnchor editAs="oneCell">
    <xdr:from>
      <xdr:col>1</xdr:col>
      <xdr:colOff>116989</xdr:colOff>
      <xdr:row>185</xdr:row>
      <xdr:rowOff>92747</xdr:rowOff>
    </xdr:from>
    <xdr:to>
      <xdr:col>6</xdr:col>
      <xdr:colOff>919275</xdr:colOff>
      <xdr:row>196</xdr:row>
      <xdr:rowOff>106177</xdr:rowOff>
    </xdr:to>
    <xdr:pic>
      <xdr:nvPicPr>
        <xdr:cNvPr id="25" name="Imagen 24">
          <a:extLst>
            <a:ext uri="{FF2B5EF4-FFF2-40B4-BE49-F238E27FC236}">
              <a16:creationId xmlns:a16="http://schemas.microsoft.com/office/drawing/2014/main" id="{AB8D834C-5EC1-4DF5-8F20-3AE6637C67D3}"/>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360829" y="38002247"/>
          <a:ext cx="3842666" cy="2025110"/>
        </a:xfrm>
        <a:prstGeom prst="rect">
          <a:avLst/>
        </a:prstGeom>
      </xdr:spPr>
    </xdr:pic>
    <xdr:clientData/>
  </xdr:twoCellAnchor>
  <xdr:twoCellAnchor editAs="oneCell">
    <xdr:from>
      <xdr:col>7</xdr:col>
      <xdr:colOff>109214</xdr:colOff>
      <xdr:row>185</xdr:row>
      <xdr:rowOff>25401</xdr:rowOff>
    </xdr:from>
    <xdr:to>
      <xdr:col>11</xdr:col>
      <xdr:colOff>488904</xdr:colOff>
      <xdr:row>197</xdr:row>
      <xdr:rowOff>59224</xdr:rowOff>
    </xdr:to>
    <xdr:pic>
      <xdr:nvPicPr>
        <xdr:cNvPr id="26" name="Imagen 25">
          <a:extLst>
            <a:ext uri="{FF2B5EF4-FFF2-40B4-BE49-F238E27FC236}">
              <a16:creationId xmlns:a16="http://schemas.microsoft.com/office/drawing/2014/main" id="{3B8100E2-641E-409D-9423-2BE3105D0545}"/>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4513574" y="37934901"/>
          <a:ext cx="4227790" cy="2228383"/>
        </a:xfrm>
        <a:prstGeom prst="rect">
          <a:avLst/>
        </a:prstGeom>
      </xdr:spPr>
    </xdr:pic>
    <xdr:clientData/>
  </xdr:twoCellAnchor>
  <xdr:twoCellAnchor editAs="oneCell">
    <xdr:from>
      <xdr:col>1</xdr:col>
      <xdr:colOff>132418</xdr:colOff>
      <xdr:row>201</xdr:row>
      <xdr:rowOff>83222</xdr:rowOff>
    </xdr:from>
    <xdr:to>
      <xdr:col>6</xdr:col>
      <xdr:colOff>932423</xdr:colOff>
      <xdr:row>212</xdr:row>
      <xdr:rowOff>96652</xdr:rowOff>
    </xdr:to>
    <xdr:pic>
      <xdr:nvPicPr>
        <xdr:cNvPr id="27" name="Imagen 26">
          <a:extLst>
            <a:ext uri="{FF2B5EF4-FFF2-40B4-BE49-F238E27FC236}">
              <a16:creationId xmlns:a16="http://schemas.microsoft.com/office/drawing/2014/main" id="{DC0496E6-5E05-4123-B639-618FEED4D76B}"/>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376258" y="40926422"/>
          <a:ext cx="3840385" cy="2025110"/>
        </a:xfrm>
        <a:prstGeom prst="rect">
          <a:avLst/>
        </a:prstGeom>
      </xdr:spPr>
    </xdr:pic>
    <xdr:clientData/>
  </xdr:twoCellAnchor>
  <xdr:twoCellAnchor editAs="oneCell">
    <xdr:from>
      <xdr:col>7</xdr:col>
      <xdr:colOff>66096</xdr:colOff>
      <xdr:row>216</xdr:row>
      <xdr:rowOff>139701</xdr:rowOff>
    </xdr:from>
    <xdr:to>
      <xdr:col>11</xdr:col>
      <xdr:colOff>455818</xdr:colOff>
      <xdr:row>229</xdr:row>
      <xdr:rowOff>169</xdr:rowOff>
    </xdr:to>
    <xdr:pic>
      <xdr:nvPicPr>
        <xdr:cNvPr id="28" name="Imagen 27">
          <a:extLst>
            <a:ext uri="{FF2B5EF4-FFF2-40B4-BE49-F238E27FC236}">
              <a16:creationId xmlns:a16="http://schemas.microsoft.com/office/drawing/2014/main" id="{449BED51-49F5-41EF-B9AC-1A0A9751CA2E}"/>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4470456" y="43741341"/>
          <a:ext cx="4237822" cy="2230288"/>
        </a:xfrm>
        <a:prstGeom prst="rect">
          <a:avLst/>
        </a:prstGeom>
      </xdr:spPr>
    </xdr:pic>
    <xdr:clientData/>
  </xdr:twoCellAnchor>
  <xdr:twoCellAnchor editAs="oneCell">
    <xdr:from>
      <xdr:col>1</xdr:col>
      <xdr:colOff>107464</xdr:colOff>
      <xdr:row>217</xdr:row>
      <xdr:rowOff>41500</xdr:rowOff>
    </xdr:from>
    <xdr:to>
      <xdr:col>6</xdr:col>
      <xdr:colOff>909750</xdr:colOff>
      <xdr:row>228</xdr:row>
      <xdr:rowOff>52650</xdr:rowOff>
    </xdr:to>
    <xdr:pic>
      <xdr:nvPicPr>
        <xdr:cNvPr id="29" name="Imagen 28">
          <a:extLst>
            <a:ext uri="{FF2B5EF4-FFF2-40B4-BE49-F238E27FC236}">
              <a16:creationId xmlns:a16="http://schemas.microsoft.com/office/drawing/2014/main" id="{8D668B63-0BFE-4E30-BC46-B2F198CCBD18}"/>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351304" y="43818400"/>
          <a:ext cx="3842666" cy="2022830"/>
        </a:xfrm>
        <a:prstGeom prst="rect">
          <a:avLst/>
        </a:prstGeom>
      </xdr:spPr>
    </xdr:pic>
    <xdr:clientData/>
  </xdr:twoCellAnchor>
  <xdr:twoCellAnchor editAs="oneCell">
    <xdr:from>
      <xdr:col>7</xdr:col>
      <xdr:colOff>216498</xdr:colOff>
      <xdr:row>200</xdr:row>
      <xdr:rowOff>126668</xdr:rowOff>
    </xdr:from>
    <xdr:to>
      <xdr:col>11</xdr:col>
      <xdr:colOff>591171</xdr:colOff>
      <xdr:row>212</xdr:row>
      <xdr:rowOff>167508</xdr:rowOff>
    </xdr:to>
    <xdr:pic>
      <xdr:nvPicPr>
        <xdr:cNvPr id="30" name="Imagen 29">
          <a:extLst>
            <a:ext uri="{FF2B5EF4-FFF2-40B4-BE49-F238E27FC236}">
              <a16:creationId xmlns:a16="http://schemas.microsoft.com/office/drawing/2014/main" id="{B67D102E-9F40-4206-B5F0-383383559D01}"/>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4620858" y="40794608"/>
          <a:ext cx="4222773" cy="2227780"/>
        </a:xfrm>
        <a:prstGeom prst="rect">
          <a:avLst/>
        </a:prstGeom>
      </xdr:spPr>
    </xdr:pic>
    <xdr:clientData/>
  </xdr:twoCellAnchor>
  <xdr:twoCellAnchor editAs="oneCell">
    <xdr:from>
      <xdr:col>1</xdr:col>
      <xdr:colOff>122893</xdr:colOff>
      <xdr:row>233</xdr:row>
      <xdr:rowOff>70075</xdr:rowOff>
    </xdr:from>
    <xdr:to>
      <xdr:col>6</xdr:col>
      <xdr:colOff>922898</xdr:colOff>
      <xdr:row>244</xdr:row>
      <xdr:rowOff>81225</xdr:rowOff>
    </xdr:to>
    <xdr:pic>
      <xdr:nvPicPr>
        <xdr:cNvPr id="31" name="Imagen 30">
          <a:extLst>
            <a:ext uri="{FF2B5EF4-FFF2-40B4-BE49-F238E27FC236}">
              <a16:creationId xmlns:a16="http://schemas.microsoft.com/office/drawing/2014/main" id="{8876BDB2-F807-434E-BC8A-BB2AD1113EC9}"/>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366733" y="46780675"/>
          <a:ext cx="3840385" cy="2022830"/>
        </a:xfrm>
        <a:prstGeom prst="rect">
          <a:avLst/>
        </a:prstGeom>
      </xdr:spPr>
    </xdr:pic>
    <xdr:clientData/>
  </xdr:twoCellAnchor>
  <xdr:twoCellAnchor editAs="oneCell">
    <xdr:from>
      <xdr:col>7</xdr:col>
      <xdr:colOff>116230</xdr:colOff>
      <xdr:row>232</xdr:row>
      <xdr:rowOff>168276</xdr:rowOff>
    </xdr:from>
    <xdr:to>
      <xdr:col>11</xdr:col>
      <xdr:colOff>500936</xdr:colOff>
      <xdr:row>245</xdr:row>
      <xdr:rowOff>21124</xdr:rowOff>
    </xdr:to>
    <xdr:pic>
      <xdr:nvPicPr>
        <xdr:cNvPr id="32" name="Imagen 31">
          <a:extLst>
            <a:ext uri="{FF2B5EF4-FFF2-40B4-BE49-F238E27FC236}">
              <a16:creationId xmlns:a16="http://schemas.microsoft.com/office/drawing/2014/main" id="{3566134F-637E-419E-A4B6-516308E66871}"/>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4520590" y="46703616"/>
          <a:ext cx="4232806" cy="2222668"/>
        </a:xfrm>
        <a:prstGeom prst="rect">
          <a:avLst/>
        </a:prstGeom>
      </xdr:spPr>
    </xdr:pic>
    <xdr:clientData/>
  </xdr:twoCellAnchor>
  <xdr:twoCellAnchor editAs="oneCell">
    <xdr:from>
      <xdr:col>2</xdr:col>
      <xdr:colOff>1722</xdr:colOff>
      <xdr:row>249</xdr:row>
      <xdr:rowOff>54576</xdr:rowOff>
    </xdr:from>
    <xdr:to>
      <xdr:col>6</xdr:col>
      <xdr:colOff>778110</xdr:colOff>
      <xdr:row>262</xdr:row>
      <xdr:rowOff>144538</xdr:rowOff>
    </xdr:to>
    <xdr:pic>
      <xdr:nvPicPr>
        <xdr:cNvPr id="33" name="Imagen 32">
          <a:extLst>
            <a:ext uri="{FF2B5EF4-FFF2-40B4-BE49-F238E27FC236}">
              <a16:creationId xmlns:a16="http://schemas.microsoft.com/office/drawing/2014/main" id="{457BA3CE-22CF-4D4C-9C0D-83E607D940C5}"/>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565602" y="51161916"/>
          <a:ext cx="3496728" cy="2459782"/>
        </a:xfrm>
        <a:prstGeom prst="rect">
          <a:avLst/>
        </a:prstGeom>
      </xdr:spPr>
    </xdr:pic>
    <xdr:clientData/>
  </xdr:twoCellAnchor>
  <xdr:twoCellAnchor editAs="oneCell">
    <xdr:from>
      <xdr:col>7</xdr:col>
      <xdr:colOff>532029</xdr:colOff>
      <xdr:row>249</xdr:row>
      <xdr:rowOff>32433</xdr:rowOff>
    </xdr:from>
    <xdr:to>
      <xdr:col>11</xdr:col>
      <xdr:colOff>200179</xdr:colOff>
      <xdr:row>262</xdr:row>
      <xdr:rowOff>119056</xdr:rowOff>
    </xdr:to>
    <xdr:pic>
      <xdr:nvPicPr>
        <xdr:cNvPr id="34" name="Imagen 33">
          <a:extLst>
            <a:ext uri="{FF2B5EF4-FFF2-40B4-BE49-F238E27FC236}">
              <a16:creationId xmlns:a16="http://schemas.microsoft.com/office/drawing/2014/main" id="{07FD7689-FEC3-4B04-B61C-E2D3502D44DD}"/>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4936389" y="51139773"/>
          <a:ext cx="3516250" cy="2456443"/>
        </a:xfrm>
        <a:prstGeom prst="rect">
          <a:avLst/>
        </a:prstGeom>
      </xdr:spPr>
    </xdr:pic>
    <xdr:clientData/>
  </xdr:twoCellAnchor>
  <xdr:twoCellAnchor editAs="oneCell">
    <xdr:from>
      <xdr:col>1</xdr:col>
      <xdr:colOff>274854</xdr:colOff>
      <xdr:row>265</xdr:row>
      <xdr:rowOff>57669</xdr:rowOff>
    </xdr:from>
    <xdr:to>
      <xdr:col>6</xdr:col>
      <xdr:colOff>733579</xdr:colOff>
      <xdr:row>278</xdr:row>
      <xdr:rowOff>150969</xdr:rowOff>
    </xdr:to>
    <xdr:pic>
      <xdr:nvPicPr>
        <xdr:cNvPr id="35" name="Imagen 34">
          <a:extLst>
            <a:ext uri="{FF2B5EF4-FFF2-40B4-BE49-F238E27FC236}">
              <a16:creationId xmlns:a16="http://schemas.microsoft.com/office/drawing/2014/main" id="{5A191FAB-F48A-434D-8EA2-F26380BAEB74}"/>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518694" y="54098709"/>
          <a:ext cx="3499105" cy="2463120"/>
        </a:xfrm>
        <a:prstGeom prst="rect">
          <a:avLst/>
        </a:prstGeom>
      </xdr:spPr>
    </xdr:pic>
    <xdr:clientData/>
  </xdr:twoCellAnchor>
  <xdr:twoCellAnchor editAs="oneCell">
    <xdr:from>
      <xdr:col>7</xdr:col>
      <xdr:colOff>516072</xdr:colOff>
      <xdr:row>265</xdr:row>
      <xdr:rowOff>57669</xdr:rowOff>
    </xdr:from>
    <xdr:to>
      <xdr:col>11</xdr:col>
      <xdr:colOff>187560</xdr:colOff>
      <xdr:row>278</xdr:row>
      <xdr:rowOff>150969</xdr:rowOff>
    </xdr:to>
    <xdr:pic>
      <xdr:nvPicPr>
        <xdr:cNvPr id="36" name="Imagen 35">
          <a:extLst>
            <a:ext uri="{FF2B5EF4-FFF2-40B4-BE49-F238E27FC236}">
              <a16:creationId xmlns:a16="http://schemas.microsoft.com/office/drawing/2014/main" id="{A62F91BD-169E-453A-8176-AB7D9FDB8179}"/>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4920432" y="54098709"/>
          <a:ext cx="3519588" cy="2463120"/>
        </a:xfrm>
        <a:prstGeom prst="rect">
          <a:avLst/>
        </a:prstGeom>
      </xdr:spPr>
    </xdr:pic>
    <xdr:clientData/>
  </xdr:twoCellAnchor>
  <xdr:twoCellAnchor editAs="oneCell">
    <xdr:from>
      <xdr:col>2</xdr:col>
      <xdr:colOff>17679</xdr:colOff>
      <xdr:row>282</xdr:row>
      <xdr:rowOff>61008</xdr:rowOff>
    </xdr:from>
    <xdr:to>
      <xdr:col>6</xdr:col>
      <xdr:colOff>790729</xdr:colOff>
      <xdr:row>295</xdr:row>
      <xdr:rowOff>147631</xdr:rowOff>
    </xdr:to>
    <xdr:pic>
      <xdr:nvPicPr>
        <xdr:cNvPr id="37" name="Imagen 36">
          <a:extLst>
            <a:ext uri="{FF2B5EF4-FFF2-40B4-BE49-F238E27FC236}">
              <a16:creationId xmlns:a16="http://schemas.microsoft.com/office/drawing/2014/main" id="{FF79647E-CFC8-45AF-89EC-43F8DF73C1DA}"/>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581559" y="57744408"/>
          <a:ext cx="3493390" cy="2456443"/>
        </a:xfrm>
        <a:prstGeom prst="rect">
          <a:avLst/>
        </a:prstGeom>
      </xdr:spPr>
    </xdr:pic>
    <xdr:clientData/>
  </xdr:twoCellAnchor>
  <xdr:twoCellAnchor editAs="oneCell">
    <xdr:from>
      <xdr:col>7</xdr:col>
      <xdr:colOff>382722</xdr:colOff>
      <xdr:row>282</xdr:row>
      <xdr:rowOff>51483</xdr:rowOff>
    </xdr:from>
    <xdr:to>
      <xdr:col>11</xdr:col>
      <xdr:colOff>54210</xdr:colOff>
      <xdr:row>295</xdr:row>
      <xdr:rowOff>138106</xdr:rowOff>
    </xdr:to>
    <xdr:pic>
      <xdr:nvPicPr>
        <xdr:cNvPr id="38" name="Imagen 37">
          <a:extLst>
            <a:ext uri="{FF2B5EF4-FFF2-40B4-BE49-F238E27FC236}">
              <a16:creationId xmlns:a16="http://schemas.microsoft.com/office/drawing/2014/main" id="{E1E2D162-F3B1-4076-9F44-663FEBAECF17}"/>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4787082" y="57734883"/>
          <a:ext cx="3519588" cy="2456443"/>
        </a:xfrm>
        <a:prstGeom prst="rect">
          <a:avLst/>
        </a:prstGeom>
      </xdr:spPr>
    </xdr:pic>
    <xdr:clientData/>
  </xdr:twoCellAnchor>
  <xdr:twoCellAnchor editAs="oneCell">
    <xdr:from>
      <xdr:col>1</xdr:col>
      <xdr:colOff>303676</xdr:colOff>
      <xdr:row>298</xdr:row>
      <xdr:rowOff>51483</xdr:rowOff>
    </xdr:from>
    <xdr:to>
      <xdr:col>6</xdr:col>
      <xdr:colOff>752386</xdr:colOff>
      <xdr:row>311</xdr:row>
      <xdr:rowOff>138106</xdr:rowOff>
    </xdr:to>
    <xdr:pic>
      <xdr:nvPicPr>
        <xdr:cNvPr id="39" name="Imagen 38">
          <a:extLst>
            <a:ext uri="{FF2B5EF4-FFF2-40B4-BE49-F238E27FC236}">
              <a16:creationId xmlns:a16="http://schemas.microsoft.com/office/drawing/2014/main" id="{55195D68-9DE5-48CB-AC5A-33F751E13E4B}"/>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547516" y="60668583"/>
          <a:ext cx="3489090" cy="2456443"/>
        </a:xfrm>
        <a:prstGeom prst="rect">
          <a:avLst/>
        </a:prstGeom>
      </xdr:spPr>
    </xdr:pic>
    <xdr:clientData/>
  </xdr:twoCellAnchor>
  <xdr:twoCellAnchor editAs="oneCell">
    <xdr:from>
      <xdr:col>7</xdr:col>
      <xdr:colOff>152180</xdr:colOff>
      <xdr:row>299</xdr:row>
      <xdr:rowOff>27901</xdr:rowOff>
    </xdr:from>
    <xdr:to>
      <xdr:col>11</xdr:col>
      <xdr:colOff>560972</xdr:colOff>
      <xdr:row>310</xdr:row>
      <xdr:rowOff>161942</xdr:rowOff>
    </xdr:to>
    <xdr:pic>
      <xdr:nvPicPr>
        <xdr:cNvPr id="40" name="Imagen 39">
          <a:extLst>
            <a:ext uri="{FF2B5EF4-FFF2-40B4-BE49-F238E27FC236}">
              <a16:creationId xmlns:a16="http://schemas.microsoft.com/office/drawing/2014/main" id="{9D84DAE9-C83C-4D54-B33C-98B6E4050B31}"/>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4556540" y="60820261"/>
          <a:ext cx="4256892" cy="214572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Users/cesar.perez/Downloads/Informe%20Semanal%20Gerencial%20No.%20251%20(6%20Ago-%2012%20Ag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84"/>
  <sheetViews>
    <sheetView showGridLines="0" tabSelected="1" topLeftCell="A37" zoomScale="55" zoomScaleNormal="55" zoomScaleSheetLayoutView="70" zoomScalePageLayoutView="95" workbookViewId="0">
      <selection activeCell="M43" sqref="M43:R43"/>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93"/>
      <c r="C2" s="493"/>
      <c r="D2" s="493"/>
      <c r="E2" s="493"/>
      <c r="F2" s="457" t="s">
        <v>442</v>
      </c>
      <c r="G2" s="457"/>
      <c r="H2" s="457"/>
      <c r="I2" s="457"/>
      <c r="J2" s="457"/>
      <c r="K2" s="457"/>
      <c r="L2" s="457"/>
      <c r="M2" s="457"/>
      <c r="N2" s="457"/>
      <c r="O2" s="457"/>
      <c r="P2" s="457"/>
      <c r="Q2" s="457" t="s">
        <v>0</v>
      </c>
      <c r="R2" s="457"/>
      <c r="S2" s="493"/>
      <c r="T2" s="493"/>
    </row>
    <row r="3" spans="2:20" ht="30" customHeight="1" x14ac:dyDescent="0.2">
      <c r="B3" s="493"/>
      <c r="C3" s="493"/>
      <c r="D3" s="493"/>
      <c r="E3" s="493"/>
      <c r="F3" s="457" t="s">
        <v>443</v>
      </c>
      <c r="G3" s="457"/>
      <c r="H3" s="493" t="s">
        <v>1</v>
      </c>
      <c r="I3" s="493"/>
      <c r="J3" s="493"/>
      <c r="K3" s="493"/>
      <c r="L3" s="493"/>
      <c r="M3" s="493"/>
      <c r="N3" s="493"/>
      <c r="O3" s="493"/>
      <c r="P3" s="493"/>
      <c r="Q3" s="457" t="s">
        <v>2</v>
      </c>
      <c r="R3" s="457"/>
      <c r="S3" s="494"/>
      <c r="T3" s="494"/>
    </row>
    <row r="4" spans="2:20" ht="30" customHeight="1" x14ac:dyDescent="0.2">
      <c r="B4" s="493"/>
      <c r="C4" s="493"/>
      <c r="D4" s="493"/>
      <c r="E4" s="493"/>
      <c r="F4" s="457" t="s">
        <v>444</v>
      </c>
      <c r="G4" s="457"/>
      <c r="H4" s="493" t="s">
        <v>3</v>
      </c>
      <c r="I4" s="493"/>
      <c r="J4" s="493"/>
      <c r="K4" s="493"/>
      <c r="L4" s="493"/>
      <c r="M4" s="493"/>
      <c r="N4" s="493"/>
      <c r="O4" s="493"/>
      <c r="P4" s="493"/>
      <c r="Q4" s="457" t="s">
        <v>4</v>
      </c>
      <c r="R4" s="457"/>
      <c r="S4" s="490" t="s">
        <v>1004</v>
      </c>
      <c r="T4" s="490"/>
    </row>
    <row r="5" spans="2:20" ht="14.25" x14ac:dyDescent="0.2">
      <c r="B5" s="491"/>
      <c r="C5" s="491"/>
      <c r="D5" s="491"/>
      <c r="E5" s="491"/>
      <c r="F5" s="491"/>
      <c r="G5" s="491"/>
      <c r="H5" s="491"/>
      <c r="I5" s="491"/>
      <c r="J5" s="491"/>
      <c r="K5" s="491"/>
      <c r="L5" s="491"/>
      <c r="M5" s="491"/>
      <c r="N5" s="491"/>
      <c r="O5" s="491"/>
      <c r="P5" s="491"/>
      <c r="Q5" s="491"/>
      <c r="R5" s="491"/>
      <c r="S5" s="491"/>
      <c r="T5" s="491"/>
    </row>
    <row r="6" spans="2:20" ht="22.5" customHeight="1" x14ac:dyDescent="0.2">
      <c r="B6" s="492" t="s">
        <v>5</v>
      </c>
      <c r="C6" s="492"/>
      <c r="D6" s="492"/>
      <c r="E6" s="492"/>
      <c r="F6" s="492"/>
      <c r="G6" s="492"/>
      <c r="H6" s="492"/>
      <c r="I6" s="492"/>
      <c r="J6" s="492"/>
      <c r="K6" s="492"/>
      <c r="L6" s="492"/>
      <c r="M6" s="492"/>
      <c r="N6" s="492"/>
      <c r="O6" s="492"/>
      <c r="P6" s="492"/>
      <c r="Q6" s="492"/>
      <c r="R6" s="492"/>
      <c r="S6" s="492"/>
      <c r="T6" s="492"/>
    </row>
    <row r="7" spans="2:20" ht="14.25" x14ac:dyDescent="0.2">
      <c r="B7" s="312"/>
      <c r="C7" s="312"/>
      <c r="D7" s="312"/>
      <c r="E7" s="312"/>
      <c r="F7" s="312"/>
      <c r="G7" s="312"/>
      <c r="H7" s="312"/>
      <c r="I7" s="312"/>
      <c r="J7" s="312"/>
      <c r="K7" s="312"/>
      <c r="L7" s="312"/>
      <c r="M7" s="312"/>
      <c r="N7" s="312"/>
      <c r="O7" s="312"/>
      <c r="P7" s="312"/>
      <c r="Q7" s="312"/>
      <c r="R7" s="312"/>
      <c r="S7" s="312"/>
      <c r="T7" s="312"/>
    </row>
    <row r="8" spans="2:20" ht="22.5" customHeight="1" x14ac:dyDescent="0.2">
      <c r="B8" s="462" t="s">
        <v>6</v>
      </c>
      <c r="C8" s="462"/>
      <c r="D8" s="462"/>
      <c r="E8" s="462"/>
      <c r="F8" s="462"/>
      <c r="G8" s="462"/>
      <c r="H8" s="462"/>
      <c r="I8" s="462"/>
      <c r="J8" s="462"/>
      <c r="K8" s="462"/>
      <c r="L8" s="462"/>
      <c r="M8" s="462"/>
      <c r="N8" s="462"/>
      <c r="O8" s="462"/>
      <c r="P8" s="462"/>
      <c r="Q8" s="462"/>
      <c r="R8" s="462"/>
      <c r="S8" s="462"/>
      <c r="T8" s="462"/>
    </row>
    <row r="9" spans="2:20" ht="22.5" customHeight="1" x14ac:dyDescent="0.2">
      <c r="B9" s="445" t="s">
        <v>7</v>
      </c>
      <c r="C9" s="446"/>
      <c r="D9" s="446"/>
      <c r="E9" s="446"/>
      <c r="F9" s="446"/>
      <c r="G9" s="446"/>
      <c r="H9" s="446"/>
      <c r="I9" s="446"/>
      <c r="J9" s="446"/>
      <c r="K9" s="446"/>
      <c r="L9" s="446"/>
      <c r="M9" s="446"/>
      <c r="N9" s="446"/>
      <c r="O9" s="446"/>
      <c r="P9" s="446"/>
      <c r="Q9" s="446"/>
      <c r="R9" s="446"/>
      <c r="S9" s="446"/>
      <c r="T9" s="447"/>
    </row>
    <row r="10" spans="2:20" ht="22.5" customHeight="1" x14ac:dyDescent="0.2">
      <c r="B10" s="489" t="s">
        <v>8</v>
      </c>
      <c r="C10" s="489"/>
      <c r="D10" s="489"/>
      <c r="E10" s="489"/>
      <c r="F10" s="426" t="s">
        <v>9</v>
      </c>
      <c r="G10" s="432"/>
      <c r="H10" s="432"/>
      <c r="I10" s="427"/>
      <c r="J10" s="498" t="s">
        <v>10</v>
      </c>
      <c r="K10" s="499"/>
      <c r="L10" s="499"/>
      <c r="M10" s="499"/>
      <c r="N10" s="500"/>
      <c r="O10" s="426" t="s">
        <v>11</v>
      </c>
      <c r="P10" s="432"/>
      <c r="Q10" s="427"/>
      <c r="R10" s="504" t="s">
        <v>12</v>
      </c>
      <c r="S10" s="504"/>
      <c r="T10" s="504"/>
    </row>
    <row r="11" spans="2:20" ht="22.5" customHeight="1" x14ac:dyDescent="0.2">
      <c r="B11" s="489"/>
      <c r="C11" s="489"/>
      <c r="D11" s="489"/>
      <c r="E11" s="489"/>
      <c r="F11" s="495"/>
      <c r="G11" s="496"/>
      <c r="H11" s="496"/>
      <c r="I11" s="497"/>
      <c r="J11" s="501"/>
      <c r="K11" s="502"/>
      <c r="L11" s="502"/>
      <c r="M11" s="502"/>
      <c r="N11" s="503"/>
      <c r="O11" s="495"/>
      <c r="P11" s="496"/>
      <c r="Q11" s="497"/>
      <c r="R11" s="504"/>
      <c r="S11" s="504"/>
      <c r="T11" s="504"/>
    </row>
    <row r="12" spans="2:20" ht="168" customHeight="1" x14ac:dyDescent="0.2">
      <c r="B12" s="479" t="s">
        <v>13</v>
      </c>
      <c r="C12" s="480"/>
      <c r="D12" s="480"/>
      <c r="E12" s="481"/>
      <c r="F12" s="448" t="s">
        <v>527</v>
      </c>
      <c r="G12" s="449"/>
      <c r="H12" s="449"/>
      <c r="I12" s="450"/>
      <c r="J12" s="473" t="s">
        <v>528</v>
      </c>
      <c r="K12" s="474"/>
      <c r="L12" s="474"/>
      <c r="M12" s="474"/>
      <c r="N12" s="475"/>
      <c r="O12" s="448" t="s">
        <v>530</v>
      </c>
      <c r="P12" s="449"/>
      <c r="Q12" s="450"/>
      <c r="R12" s="464" t="s">
        <v>584</v>
      </c>
      <c r="S12" s="465"/>
      <c r="T12" s="466"/>
    </row>
    <row r="13" spans="2:20" ht="168" customHeight="1" x14ac:dyDescent="0.2">
      <c r="B13" s="482"/>
      <c r="C13" s="483"/>
      <c r="D13" s="483"/>
      <c r="E13" s="484"/>
      <c r="F13" s="451"/>
      <c r="G13" s="452"/>
      <c r="H13" s="452"/>
      <c r="I13" s="453"/>
      <c r="J13" s="473" t="s">
        <v>529</v>
      </c>
      <c r="K13" s="474"/>
      <c r="L13" s="474"/>
      <c r="M13" s="474"/>
      <c r="N13" s="475"/>
      <c r="O13" s="451"/>
      <c r="P13" s="452"/>
      <c r="Q13" s="453"/>
      <c r="R13" s="505"/>
      <c r="S13" s="506"/>
      <c r="T13" s="507"/>
    </row>
    <row r="14" spans="2:20" ht="409.6" customHeight="1" x14ac:dyDescent="0.2">
      <c r="B14" s="479" t="s">
        <v>14</v>
      </c>
      <c r="C14" s="480"/>
      <c r="D14" s="480"/>
      <c r="E14" s="481"/>
      <c r="F14" s="448" t="s">
        <v>445</v>
      </c>
      <c r="G14" s="449"/>
      <c r="H14" s="449"/>
      <c r="I14" s="450"/>
      <c r="J14" s="448" t="s">
        <v>526</v>
      </c>
      <c r="K14" s="449"/>
      <c r="L14" s="449"/>
      <c r="M14" s="449"/>
      <c r="N14" s="450"/>
      <c r="O14" s="448" t="s">
        <v>531</v>
      </c>
      <c r="P14" s="449"/>
      <c r="Q14" s="450"/>
      <c r="R14" s="464" t="s">
        <v>585</v>
      </c>
      <c r="S14" s="465"/>
      <c r="T14" s="466"/>
    </row>
    <row r="15" spans="2:20" ht="351.6" customHeight="1" x14ac:dyDescent="0.2">
      <c r="B15" s="486"/>
      <c r="C15" s="487"/>
      <c r="D15" s="487"/>
      <c r="E15" s="488"/>
      <c r="F15" s="470"/>
      <c r="G15" s="471"/>
      <c r="H15" s="471"/>
      <c r="I15" s="472"/>
      <c r="J15" s="470"/>
      <c r="K15" s="471"/>
      <c r="L15" s="471"/>
      <c r="M15" s="471"/>
      <c r="N15" s="472"/>
      <c r="O15" s="470"/>
      <c r="P15" s="471"/>
      <c r="Q15" s="472"/>
      <c r="R15" s="467"/>
      <c r="S15" s="468"/>
      <c r="T15" s="469"/>
    </row>
    <row r="16" spans="2:20" ht="409.6" customHeight="1" x14ac:dyDescent="0.2">
      <c r="B16" s="479" t="s">
        <v>15</v>
      </c>
      <c r="C16" s="480"/>
      <c r="D16" s="480"/>
      <c r="E16" s="481"/>
      <c r="F16" s="448" t="s">
        <v>545</v>
      </c>
      <c r="G16" s="449"/>
      <c r="H16" s="449"/>
      <c r="I16" s="450"/>
      <c r="J16" s="448" t="s">
        <v>118</v>
      </c>
      <c r="K16" s="449"/>
      <c r="L16" s="449"/>
      <c r="M16" s="449"/>
      <c r="N16" s="450"/>
      <c r="O16" s="448" t="s">
        <v>525</v>
      </c>
      <c r="P16" s="449"/>
      <c r="Q16" s="450"/>
      <c r="R16" s="303" t="s">
        <v>586</v>
      </c>
      <c r="S16" s="304"/>
      <c r="T16" s="305"/>
    </row>
    <row r="17" spans="2:20" ht="409.6" customHeight="1" x14ac:dyDescent="0.2">
      <c r="B17" s="486"/>
      <c r="C17" s="487"/>
      <c r="D17" s="487"/>
      <c r="E17" s="488"/>
      <c r="F17" s="470"/>
      <c r="G17" s="471"/>
      <c r="H17" s="471"/>
      <c r="I17" s="472"/>
      <c r="J17" s="470"/>
      <c r="K17" s="471"/>
      <c r="L17" s="471"/>
      <c r="M17" s="471"/>
      <c r="N17" s="472"/>
      <c r="O17" s="470"/>
      <c r="P17" s="471"/>
      <c r="Q17" s="472"/>
      <c r="R17" s="306"/>
      <c r="S17" s="307"/>
      <c r="T17" s="308"/>
    </row>
    <row r="18" spans="2:20" ht="41.45" customHeight="1" x14ac:dyDescent="0.2">
      <c r="B18" s="482"/>
      <c r="C18" s="483"/>
      <c r="D18" s="483"/>
      <c r="E18" s="484"/>
      <c r="F18" s="451"/>
      <c r="G18" s="452"/>
      <c r="H18" s="452"/>
      <c r="I18" s="453"/>
      <c r="J18" s="451"/>
      <c r="K18" s="452"/>
      <c r="L18" s="452"/>
      <c r="M18" s="452"/>
      <c r="N18" s="453"/>
      <c r="O18" s="451"/>
      <c r="P18" s="452"/>
      <c r="Q18" s="453"/>
      <c r="R18" s="309"/>
      <c r="S18" s="310"/>
      <c r="T18" s="311"/>
    </row>
    <row r="19" spans="2:20" ht="409.6" customHeight="1" x14ac:dyDescent="0.2">
      <c r="B19" s="479" t="s">
        <v>16</v>
      </c>
      <c r="C19" s="480"/>
      <c r="D19" s="480"/>
      <c r="E19" s="481"/>
      <c r="F19" s="448" t="s">
        <v>524</v>
      </c>
      <c r="G19" s="449"/>
      <c r="H19" s="449"/>
      <c r="I19" s="450"/>
      <c r="J19" s="448" t="s">
        <v>522</v>
      </c>
      <c r="K19" s="449"/>
      <c r="L19" s="449"/>
      <c r="M19" s="449"/>
      <c r="N19" s="450"/>
      <c r="O19" s="303" t="s">
        <v>523</v>
      </c>
      <c r="P19" s="304"/>
      <c r="Q19" s="305"/>
      <c r="R19" s="508"/>
      <c r="S19" s="509"/>
      <c r="T19" s="510"/>
    </row>
    <row r="20" spans="2:20" ht="409.6" customHeight="1" x14ac:dyDescent="0.2">
      <c r="B20" s="486"/>
      <c r="C20" s="487"/>
      <c r="D20" s="487"/>
      <c r="E20" s="488"/>
      <c r="F20" s="470"/>
      <c r="G20" s="471"/>
      <c r="H20" s="471"/>
      <c r="I20" s="472"/>
      <c r="J20" s="470"/>
      <c r="K20" s="471"/>
      <c r="L20" s="471"/>
      <c r="M20" s="471"/>
      <c r="N20" s="472"/>
      <c r="O20" s="306"/>
      <c r="P20" s="307"/>
      <c r="Q20" s="308"/>
      <c r="R20" s="511"/>
      <c r="S20" s="512"/>
      <c r="T20" s="513"/>
    </row>
    <row r="21" spans="2:20" ht="409.6" customHeight="1" x14ac:dyDescent="0.2">
      <c r="B21" s="486"/>
      <c r="C21" s="487"/>
      <c r="D21" s="487"/>
      <c r="E21" s="488"/>
      <c r="F21" s="470"/>
      <c r="G21" s="471"/>
      <c r="H21" s="471"/>
      <c r="I21" s="472"/>
      <c r="J21" s="470"/>
      <c r="K21" s="471"/>
      <c r="L21" s="471"/>
      <c r="M21" s="471"/>
      <c r="N21" s="472"/>
      <c r="O21" s="306"/>
      <c r="P21" s="307"/>
      <c r="Q21" s="308"/>
      <c r="R21" s="511"/>
      <c r="S21" s="512"/>
      <c r="T21" s="513"/>
    </row>
    <row r="22" spans="2:20" ht="200.45" customHeight="1" x14ac:dyDescent="0.2">
      <c r="B22" s="482"/>
      <c r="C22" s="483"/>
      <c r="D22" s="483"/>
      <c r="E22" s="484"/>
      <c r="F22" s="451"/>
      <c r="G22" s="452"/>
      <c r="H22" s="452"/>
      <c r="I22" s="453"/>
      <c r="J22" s="451"/>
      <c r="K22" s="452"/>
      <c r="L22" s="452"/>
      <c r="M22" s="452"/>
      <c r="N22" s="453"/>
      <c r="O22" s="309"/>
      <c r="P22" s="310"/>
      <c r="Q22" s="311"/>
      <c r="R22" s="514"/>
      <c r="S22" s="515"/>
      <c r="T22" s="516"/>
    </row>
    <row r="23" spans="2:20" ht="107.45" customHeight="1" x14ac:dyDescent="0.2">
      <c r="B23" s="479" t="s">
        <v>17</v>
      </c>
      <c r="C23" s="480"/>
      <c r="D23" s="480"/>
      <c r="E23" s="481"/>
      <c r="F23" s="448" t="s">
        <v>532</v>
      </c>
      <c r="G23" s="449"/>
      <c r="H23" s="449"/>
      <c r="I23" s="450"/>
      <c r="J23" s="473" t="s">
        <v>18</v>
      </c>
      <c r="K23" s="474"/>
      <c r="L23" s="474"/>
      <c r="M23" s="474"/>
      <c r="N23" s="475"/>
      <c r="O23" s="448" t="s">
        <v>534</v>
      </c>
      <c r="P23" s="449"/>
      <c r="Q23" s="450"/>
      <c r="R23" s="448" t="s">
        <v>535</v>
      </c>
      <c r="S23" s="449"/>
      <c r="T23" s="450"/>
    </row>
    <row r="24" spans="2:20" ht="409.6" customHeight="1" x14ac:dyDescent="0.2">
      <c r="B24" s="486"/>
      <c r="C24" s="487"/>
      <c r="D24" s="487"/>
      <c r="E24" s="488"/>
      <c r="F24" s="470"/>
      <c r="G24" s="471"/>
      <c r="H24" s="471"/>
      <c r="I24" s="472"/>
      <c r="J24" s="448" t="s">
        <v>533</v>
      </c>
      <c r="K24" s="449"/>
      <c r="L24" s="449"/>
      <c r="M24" s="449"/>
      <c r="N24" s="450"/>
      <c r="O24" s="470"/>
      <c r="P24" s="471"/>
      <c r="Q24" s="472"/>
      <c r="R24" s="470"/>
      <c r="S24" s="471"/>
      <c r="T24" s="472"/>
    </row>
    <row r="25" spans="2:20" ht="409.6" customHeight="1" x14ac:dyDescent="0.2">
      <c r="B25" s="486"/>
      <c r="C25" s="487"/>
      <c r="D25" s="487"/>
      <c r="E25" s="488"/>
      <c r="F25" s="470"/>
      <c r="G25" s="471"/>
      <c r="H25" s="471"/>
      <c r="I25" s="472"/>
      <c r="J25" s="470"/>
      <c r="K25" s="471"/>
      <c r="L25" s="471"/>
      <c r="M25" s="471"/>
      <c r="N25" s="472"/>
      <c r="O25" s="470"/>
      <c r="P25" s="471"/>
      <c r="Q25" s="472"/>
      <c r="R25" s="470"/>
      <c r="S25" s="471"/>
      <c r="T25" s="472"/>
    </row>
    <row r="26" spans="2:20" ht="409.6" customHeight="1" x14ac:dyDescent="0.2">
      <c r="B26" s="486"/>
      <c r="C26" s="487"/>
      <c r="D26" s="487"/>
      <c r="E26" s="488"/>
      <c r="F26" s="470"/>
      <c r="G26" s="471"/>
      <c r="H26" s="471"/>
      <c r="I26" s="472"/>
      <c r="J26" s="470"/>
      <c r="K26" s="471"/>
      <c r="L26" s="471"/>
      <c r="M26" s="471"/>
      <c r="N26" s="472"/>
      <c r="O26" s="470"/>
      <c r="P26" s="471"/>
      <c r="Q26" s="472"/>
      <c r="R26" s="470"/>
      <c r="S26" s="471"/>
      <c r="T26" s="472"/>
    </row>
    <row r="27" spans="2:20" ht="144" customHeight="1" x14ac:dyDescent="0.2">
      <c r="B27" s="482"/>
      <c r="C27" s="483"/>
      <c r="D27" s="483"/>
      <c r="E27" s="484"/>
      <c r="F27" s="451"/>
      <c r="G27" s="452"/>
      <c r="H27" s="452"/>
      <c r="I27" s="453"/>
      <c r="J27" s="451"/>
      <c r="K27" s="452"/>
      <c r="L27" s="452"/>
      <c r="M27" s="452"/>
      <c r="N27" s="453"/>
      <c r="O27" s="451"/>
      <c r="P27" s="452"/>
      <c r="Q27" s="453"/>
      <c r="R27" s="451"/>
      <c r="S27" s="452"/>
      <c r="T27" s="453"/>
    </row>
    <row r="28" spans="2:20" ht="82.5" customHeight="1" x14ac:dyDescent="0.2">
      <c r="B28" s="457" t="s">
        <v>19</v>
      </c>
      <c r="C28" s="457"/>
      <c r="D28" s="457"/>
      <c r="E28" s="457"/>
      <c r="F28" s="473" t="s">
        <v>536</v>
      </c>
      <c r="G28" s="474"/>
      <c r="H28" s="474"/>
      <c r="I28" s="475"/>
      <c r="J28" s="517" t="s">
        <v>119</v>
      </c>
      <c r="K28" s="517"/>
      <c r="L28" s="517"/>
      <c r="M28" s="517"/>
      <c r="N28" s="517"/>
      <c r="O28" s="473" t="s">
        <v>120</v>
      </c>
      <c r="P28" s="474"/>
      <c r="Q28" s="475"/>
      <c r="R28" s="485"/>
      <c r="S28" s="476"/>
      <c r="T28" s="477"/>
    </row>
    <row r="29" spans="2:20" ht="133.9" customHeight="1" x14ac:dyDescent="0.2">
      <c r="B29" s="457" t="s">
        <v>20</v>
      </c>
      <c r="C29" s="457"/>
      <c r="D29" s="457"/>
      <c r="E29" s="457"/>
      <c r="F29" s="448" t="s">
        <v>538</v>
      </c>
      <c r="G29" s="449"/>
      <c r="H29" s="449"/>
      <c r="I29" s="450"/>
      <c r="J29" s="473" t="s">
        <v>539</v>
      </c>
      <c r="K29" s="474"/>
      <c r="L29" s="474"/>
      <c r="M29" s="474"/>
      <c r="N29" s="475"/>
      <c r="O29" s="473" t="s">
        <v>537</v>
      </c>
      <c r="P29" s="474"/>
      <c r="Q29" s="474"/>
      <c r="R29" s="338" t="s">
        <v>587</v>
      </c>
      <c r="S29" s="476"/>
      <c r="T29" s="477"/>
    </row>
    <row r="30" spans="2:20" ht="237.6" customHeight="1" x14ac:dyDescent="0.2">
      <c r="B30" s="457" t="s">
        <v>21</v>
      </c>
      <c r="C30" s="457"/>
      <c r="D30" s="457"/>
      <c r="E30" s="457"/>
      <c r="F30" s="485"/>
      <c r="G30" s="476"/>
      <c r="H30" s="476"/>
      <c r="I30" s="477"/>
      <c r="J30" s="478"/>
      <c r="K30" s="478"/>
      <c r="L30" s="478"/>
      <c r="M30" s="478"/>
      <c r="N30" s="478"/>
      <c r="O30" s="473" t="s">
        <v>540</v>
      </c>
      <c r="P30" s="474"/>
      <c r="Q30" s="475"/>
      <c r="R30" s="485"/>
      <c r="S30" s="476"/>
      <c r="T30" s="477"/>
    </row>
    <row r="31" spans="2:20" ht="409.6" customHeight="1" x14ac:dyDescent="0.2">
      <c r="B31" s="479" t="s">
        <v>22</v>
      </c>
      <c r="C31" s="480"/>
      <c r="D31" s="480"/>
      <c r="E31" s="481"/>
      <c r="F31" s="448" t="s">
        <v>446</v>
      </c>
      <c r="G31" s="449"/>
      <c r="H31" s="449"/>
      <c r="I31" s="450"/>
      <c r="J31" s="448" t="s">
        <v>541</v>
      </c>
      <c r="K31" s="449"/>
      <c r="L31" s="449"/>
      <c r="M31" s="449"/>
      <c r="N31" s="450"/>
      <c r="O31" s="448" t="s">
        <v>122</v>
      </c>
      <c r="P31" s="449"/>
      <c r="Q31" s="450"/>
      <c r="R31" s="448" t="s">
        <v>121</v>
      </c>
      <c r="S31" s="449"/>
      <c r="T31" s="450"/>
    </row>
    <row r="32" spans="2:20" ht="15" customHeight="1" x14ac:dyDescent="0.2">
      <c r="B32" s="482"/>
      <c r="C32" s="483"/>
      <c r="D32" s="483"/>
      <c r="E32" s="484"/>
      <c r="F32" s="451"/>
      <c r="G32" s="452"/>
      <c r="H32" s="452"/>
      <c r="I32" s="453"/>
      <c r="J32" s="451"/>
      <c r="K32" s="452"/>
      <c r="L32" s="452"/>
      <c r="M32" s="452"/>
      <c r="N32" s="453"/>
      <c r="O32" s="451"/>
      <c r="P32" s="452"/>
      <c r="Q32" s="453"/>
      <c r="R32" s="451"/>
      <c r="S32" s="452"/>
      <c r="T32" s="453"/>
    </row>
    <row r="33" spans="2:20" ht="409.15" customHeight="1" x14ac:dyDescent="0.2">
      <c r="B33" s="479" t="s">
        <v>23</v>
      </c>
      <c r="C33" s="480"/>
      <c r="D33" s="480"/>
      <c r="E33" s="481"/>
      <c r="F33" s="448" t="s">
        <v>542</v>
      </c>
      <c r="G33" s="449"/>
      <c r="H33" s="449"/>
      <c r="I33" s="450"/>
      <c r="J33" s="303" t="s">
        <v>543</v>
      </c>
      <c r="K33" s="304"/>
      <c r="L33" s="304"/>
      <c r="M33" s="304"/>
      <c r="N33" s="305"/>
      <c r="O33" s="303" t="s">
        <v>544</v>
      </c>
      <c r="P33" s="304"/>
      <c r="Q33" s="305"/>
      <c r="R33" s="303"/>
      <c r="S33" s="304"/>
      <c r="T33" s="305"/>
    </row>
    <row r="34" spans="2:20" ht="79.900000000000006" customHeight="1" x14ac:dyDescent="0.2">
      <c r="B34" s="482"/>
      <c r="C34" s="483"/>
      <c r="D34" s="483"/>
      <c r="E34" s="484"/>
      <c r="F34" s="451"/>
      <c r="G34" s="452"/>
      <c r="H34" s="452"/>
      <c r="I34" s="453"/>
      <c r="J34" s="309"/>
      <c r="K34" s="310"/>
      <c r="L34" s="310"/>
      <c r="M34" s="310"/>
      <c r="N34" s="311"/>
      <c r="O34" s="309"/>
      <c r="P34" s="310"/>
      <c r="Q34" s="311"/>
      <c r="R34" s="309"/>
      <c r="S34" s="310"/>
      <c r="T34" s="311"/>
    </row>
    <row r="35" spans="2:20" ht="409.6" customHeight="1" x14ac:dyDescent="0.2">
      <c r="B35" s="457" t="s">
        <v>24</v>
      </c>
      <c r="C35" s="457"/>
      <c r="D35" s="457"/>
      <c r="E35" s="457"/>
      <c r="F35" s="312"/>
      <c r="G35" s="312"/>
      <c r="H35" s="312"/>
      <c r="I35" s="312"/>
      <c r="J35" s="312" t="s">
        <v>123</v>
      </c>
      <c r="K35" s="312"/>
      <c r="L35" s="312"/>
      <c r="M35" s="312"/>
      <c r="N35" s="312"/>
      <c r="O35" s="458" t="s">
        <v>588</v>
      </c>
      <c r="P35" s="458"/>
      <c r="Q35" s="458"/>
      <c r="R35" s="312"/>
      <c r="S35" s="312"/>
      <c r="T35" s="312"/>
    </row>
    <row r="36" spans="2:20" ht="206.45" customHeight="1" x14ac:dyDescent="0.2">
      <c r="B36" s="457"/>
      <c r="C36" s="457"/>
      <c r="D36" s="457"/>
      <c r="E36" s="457"/>
      <c r="F36" s="312"/>
      <c r="G36" s="312"/>
      <c r="H36" s="312"/>
      <c r="I36" s="312"/>
      <c r="J36" s="312"/>
      <c r="K36" s="312"/>
      <c r="L36" s="312"/>
      <c r="M36" s="312"/>
      <c r="N36" s="312"/>
      <c r="O36" s="458"/>
      <c r="P36" s="458"/>
      <c r="Q36" s="458"/>
      <c r="R36" s="312"/>
      <c r="S36" s="312"/>
      <c r="T36" s="312"/>
    </row>
    <row r="37" spans="2:20" ht="30" customHeight="1" x14ac:dyDescent="0.2">
      <c r="B37" s="454" t="s">
        <v>110</v>
      </c>
      <c r="C37" s="455"/>
      <c r="D37" s="455"/>
      <c r="E37" s="455"/>
      <c r="F37" s="455"/>
      <c r="G37" s="455"/>
      <c r="H37" s="455"/>
      <c r="I37" s="455"/>
      <c r="J37" s="455"/>
      <c r="K37" s="455"/>
      <c r="L37" s="455"/>
      <c r="M37" s="455"/>
      <c r="N37" s="455"/>
      <c r="O37" s="455"/>
      <c r="P37" s="455"/>
      <c r="Q37" s="455"/>
      <c r="R37" s="455"/>
      <c r="S37" s="455"/>
      <c r="T37" s="456"/>
    </row>
    <row r="38" spans="2:20" ht="22.5" customHeight="1" x14ac:dyDescent="0.2">
      <c r="B38" s="268" t="s">
        <v>25</v>
      </c>
      <c r="C38" s="317"/>
      <c r="D38" s="317"/>
      <c r="E38" s="317"/>
      <c r="F38" s="317"/>
      <c r="G38" s="317"/>
      <c r="H38" s="269"/>
      <c r="I38" s="268" t="s">
        <v>26</v>
      </c>
      <c r="J38" s="269"/>
      <c r="K38" s="268" t="s">
        <v>4</v>
      </c>
      <c r="L38" s="269"/>
      <c r="M38" s="268" t="s">
        <v>27</v>
      </c>
      <c r="N38" s="317"/>
      <c r="O38" s="317"/>
      <c r="P38" s="317"/>
      <c r="Q38" s="317"/>
      <c r="R38" s="269"/>
      <c r="S38" s="268" t="s">
        <v>4</v>
      </c>
      <c r="T38" s="269"/>
    </row>
    <row r="39" spans="2:20" ht="34.5" customHeight="1" x14ac:dyDescent="0.2">
      <c r="B39" s="290" t="s">
        <v>995</v>
      </c>
      <c r="C39" s="290"/>
      <c r="D39" s="290"/>
      <c r="E39" s="290"/>
      <c r="F39" s="290"/>
      <c r="G39" s="290"/>
      <c r="H39" s="290"/>
      <c r="I39" s="312" t="s">
        <v>996</v>
      </c>
      <c r="J39" s="312"/>
      <c r="K39" s="518">
        <v>43782</v>
      </c>
      <c r="L39" s="518"/>
      <c r="M39" s="312" t="s">
        <v>997</v>
      </c>
      <c r="N39" s="312"/>
      <c r="O39" s="312"/>
      <c r="P39" s="312"/>
      <c r="Q39" s="312"/>
      <c r="R39" s="312"/>
      <c r="S39" s="203"/>
      <c r="T39" s="196"/>
    </row>
    <row r="40" spans="2:20" ht="34.5" customHeight="1" x14ac:dyDescent="0.2">
      <c r="B40" s="290" t="s">
        <v>1259</v>
      </c>
      <c r="C40" s="290"/>
      <c r="D40" s="290"/>
      <c r="E40" s="290"/>
      <c r="F40" s="290"/>
      <c r="G40" s="290"/>
      <c r="H40" s="290"/>
      <c r="I40" s="312" t="s">
        <v>1260</v>
      </c>
      <c r="J40" s="312"/>
      <c r="K40" s="518">
        <v>44064</v>
      </c>
      <c r="L40" s="518"/>
      <c r="M40" s="312" t="s">
        <v>997</v>
      </c>
      <c r="N40" s="312"/>
      <c r="O40" s="312"/>
      <c r="P40" s="312"/>
      <c r="Q40" s="312"/>
      <c r="R40" s="312"/>
      <c r="S40" s="203"/>
      <c r="T40" s="196"/>
    </row>
    <row r="41" spans="2:20" ht="34.5" customHeight="1" x14ac:dyDescent="0.2">
      <c r="B41" s="290" t="s">
        <v>1261</v>
      </c>
      <c r="C41" s="290"/>
      <c r="D41" s="290"/>
      <c r="E41" s="290"/>
      <c r="F41" s="290"/>
      <c r="G41" s="290"/>
      <c r="H41" s="290"/>
      <c r="I41" s="312" t="s">
        <v>1262</v>
      </c>
      <c r="J41" s="312"/>
      <c r="K41" s="518">
        <v>44064</v>
      </c>
      <c r="L41" s="518"/>
      <c r="M41" s="312" t="s">
        <v>997</v>
      </c>
      <c r="N41" s="312"/>
      <c r="O41" s="312"/>
      <c r="P41" s="312"/>
      <c r="Q41" s="312"/>
      <c r="R41" s="312"/>
      <c r="S41" s="267"/>
      <c r="T41" s="266"/>
    </row>
    <row r="42" spans="2:20" ht="42" customHeight="1" x14ac:dyDescent="0.2">
      <c r="B42" s="290" t="s">
        <v>998</v>
      </c>
      <c r="C42" s="290"/>
      <c r="D42" s="290"/>
      <c r="E42" s="290"/>
      <c r="F42" s="290"/>
      <c r="G42" s="290"/>
      <c r="H42" s="290"/>
      <c r="I42" s="312" t="s">
        <v>999</v>
      </c>
      <c r="J42" s="312"/>
      <c r="K42" s="518">
        <v>44057</v>
      </c>
      <c r="L42" s="518"/>
      <c r="M42" s="312" t="s">
        <v>997</v>
      </c>
      <c r="N42" s="312"/>
      <c r="O42" s="312"/>
      <c r="P42" s="312"/>
      <c r="Q42" s="312"/>
      <c r="R42" s="312"/>
      <c r="S42" s="203"/>
      <c r="T42" s="196"/>
    </row>
    <row r="43" spans="2:20" ht="44.25" customHeight="1" x14ac:dyDescent="0.2">
      <c r="B43" s="290" t="s">
        <v>1000</v>
      </c>
      <c r="C43" s="290"/>
      <c r="D43" s="290"/>
      <c r="E43" s="290"/>
      <c r="F43" s="290"/>
      <c r="G43" s="290"/>
      <c r="H43" s="290"/>
      <c r="I43" s="312" t="s">
        <v>1001</v>
      </c>
      <c r="J43" s="312"/>
      <c r="K43" s="518">
        <v>44057</v>
      </c>
      <c r="L43" s="518"/>
      <c r="M43" s="312" t="s">
        <v>997</v>
      </c>
      <c r="N43" s="312"/>
      <c r="O43" s="312"/>
      <c r="P43" s="312"/>
      <c r="Q43" s="312"/>
      <c r="R43" s="312"/>
      <c r="S43" s="203"/>
      <c r="T43" s="196"/>
    </row>
    <row r="44" spans="2:20" ht="30" customHeight="1" x14ac:dyDescent="0.2">
      <c r="B44" s="290" t="s">
        <v>1002</v>
      </c>
      <c r="C44" s="290"/>
      <c r="D44" s="290"/>
      <c r="E44" s="290"/>
      <c r="F44" s="290"/>
      <c r="G44" s="290"/>
      <c r="H44" s="290"/>
      <c r="I44" s="312" t="s">
        <v>1258</v>
      </c>
      <c r="J44" s="312"/>
      <c r="K44" s="518">
        <v>44067</v>
      </c>
      <c r="L44" s="518"/>
      <c r="M44" s="312" t="s">
        <v>997</v>
      </c>
      <c r="N44" s="312"/>
      <c r="O44" s="312"/>
      <c r="P44" s="312"/>
      <c r="Q44" s="312"/>
      <c r="R44" s="312"/>
      <c r="S44" s="203"/>
      <c r="T44" s="196"/>
    </row>
    <row r="45" spans="2:20" ht="33" customHeight="1" x14ac:dyDescent="0.2">
      <c r="B45" s="290" t="s">
        <v>1257</v>
      </c>
      <c r="C45" s="290"/>
      <c r="D45" s="290"/>
      <c r="E45" s="290"/>
      <c r="F45" s="290"/>
      <c r="G45" s="290"/>
      <c r="H45" s="290"/>
      <c r="I45" s="312" t="s">
        <v>1003</v>
      </c>
      <c r="J45" s="312"/>
      <c r="K45" s="518">
        <v>44069</v>
      </c>
      <c r="L45" s="518"/>
      <c r="M45" s="312" t="s">
        <v>997</v>
      </c>
      <c r="N45" s="312"/>
      <c r="O45" s="312"/>
      <c r="P45" s="312"/>
      <c r="Q45" s="312"/>
      <c r="R45" s="312"/>
      <c r="S45" s="203"/>
      <c r="T45" s="196"/>
    </row>
    <row r="46" spans="2:20" ht="28.5" customHeight="1" x14ac:dyDescent="0.2">
      <c r="B46" s="290" t="s">
        <v>1255</v>
      </c>
      <c r="C46" s="290"/>
      <c r="D46" s="290"/>
      <c r="E46" s="290"/>
      <c r="F46" s="290"/>
      <c r="G46" s="290"/>
      <c r="H46" s="290"/>
      <c r="I46" s="312" t="s">
        <v>1256</v>
      </c>
      <c r="J46" s="312"/>
      <c r="K46" s="518">
        <v>44055</v>
      </c>
      <c r="L46" s="518"/>
      <c r="M46" s="312" t="s">
        <v>997</v>
      </c>
      <c r="N46" s="312"/>
      <c r="O46" s="312"/>
      <c r="P46" s="312"/>
      <c r="Q46" s="312"/>
      <c r="R46" s="312"/>
      <c r="S46" s="203"/>
      <c r="T46" s="196"/>
    </row>
    <row r="47" spans="2:20" ht="40.5" customHeight="1" x14ac:dyDescent="0.2">
      <c r="B47" s="290" t="s">
        <v>1253</v>
      </c>
      <c r="C47" s="290"/>
      <c r="D47" s="290"/>
      <c r="E47" s="290"/>
      <c r="F47" s="290"/>
      <c r="G47" s="290"/>
      <c r="H47" s="290"/>
      <c r="I47" s="312" t="s">
        <v>1254</v>
      </c>
      <c r="J47" s="312"/>
      <c r="K47" s="518">
        <v>44069</v>
      </c>
      <c r="L47" s="518"/>
      <c r="M47" s="312" t="s">
        <v>997</v>
      </c>
      <c r="N47" s="312"/>
      <c r="O47" s="312"/>
      <c r="P47" s="312"/>
      <c r="Q47" s="312"/>
      <c r="R47" s="312"/>
      <c r="S47" s="203"/>
      <c r="T47" s="196"/>
    </row>
    <row r="48" spans="2:20" ht="30" customHeight="1" x14ac:dyDescent="0.2">
      <c r="B48" s="290" t="s">
        <v>1251</v>
      </c>
      <c r="C48" s="290"/>
      <c r="D48" s="290"/>
      <c r="E48" s="290"/>
      <c r="F48" s="290"/>
      <c r="G48" s="290"/>
      <c r="H48" s="290"/>
      <c r="I48" s="312" t="s">
        <v>1252</v>
      </c>
      <c r="J48" s="312"/>
      <c r="K48" s="518">
        <v>44070</v>
      </c>
      <c r="L48" s="518"/>
      <c r="M48" s="312" t="s">
        <v>997</v>
      </c>
      <c r="N48" s="312"/>
      <c r="O48" s="312"/>
      <c r="P48" s="312"/>
      <c r="Q48" s="312"/>
      <c r="R48" s="312"/>
      <c r="S48" s="203"/>
      <c r="T48" s="196"/>
    </row>
    <row r="49" spans="2:20" ht="55.5" customHeight="1" x14ac:dyDescent="0.2">
      <c r="B49" s="459" t="s">
        <v>28</v>
      </c>
      <c r="C49" s="460"/>
      <c r="D49" s="460"/>
      <c r="E49" s="460"/>
      <c r="F49" s="460"/>
      <c r="G49" s="460"/>
      <c r="H49" s="460"/>
      <c r="I49" s="460"/>
      <c r="J49" s="460"/>
      <c r="K49" s="460"/>
      <c r="L49" s="460"/>
      <c r="M49" s="460"/>
      <c r="N49" s="460"/>
      <c r="O49" s="460"/>
      <c r="P49" s="460"/>
      <c r="Q49" s="460"/>
      <c r="R49" s="460"/>
      <c r="S49" s="460"/>
      <c r="T49" s="461"/>
    </row>
    <row r="50" spans="2:20" ht="14.25" customHeight="1" x14ac:dyDescent="0.2">
      <c r="B50" s="64"/>
      <c r="C50" s="65"/>
      <c r="D50" s="65"/>
      <c r="E50" s="65"/>
      <c r="F50" s="65"/>
      <c r="G50" s="65"/>
      <c r="H50" s="65"/>
      <c r="I50" s="65"/>
      <c r="J50" s="65"/>
      <c r="K50" s="65"/>
      <c r="L50" s="65"/>
      <c r="M50" s="65"/>
      <c r="N50" s="65"/>
      <c r="O50" s="65"/>
      <c r="P50" s="65"/>
      <c r="Q50" s="65"/>
      <c r="R50" s="65"/>
      <c r="S50" s="65"/>
      <c r="T50" s="66"/>
    </row>
    <row r="51" spans="2:20" ht="22.5" customHeight="1" x14ac:dyDescent="0.2">
      <c r="B51" s="462" t="s">
        <v>29</v>
      </c>
      <c r="C51" s="462"/>
      <c r="D51" s="462"/>
      <c r="E51" s="462"/>
      <c r="F51" s="462"/>
      <c r="G51" s="462"/>
      <c r="H51" s="462"/>
      <c r="I51" s="462"/>
      <c r="J51" s="462"/>
      <c r="K51" s="462"/>
      <c r="L51" s="462"/>
      <c r="M51" s="462"/>
      <c r="N51" s="462"/>
      <c r="O51" s="462"/>
      <c r="P51" s="462"/>
      <c r="Q51" s="462"/>
      <c r="R51" s="462"/>
      <c r="S51" s="462"/>
      <c r="T51" s="462"/>
    </row>
    <row r="52" spans="2:20" ht="22.5" customHeight="1" x14ac:dyDescent="0.2">
      <c r="B52" s="1183"/>
      <c r="C52" s="1184"/>
      <c r="D52" s="1184"/>
      <c r="E52" s="1184"/>
      <c r="F52" s="1184"/>
      <c r="G52" s="1184"/>
      <c r="H52" s="1184"/>
      <c r="I52" s="1184"/>
      <c r="J52" s="1184"/>
      <c r="K52" s="1184"/>
      <c r="L52" s="1184"/>
      <c r="M52" s="1184"/>
      <c r="N52" s="1184"/>
      <c r="O52" s="1184"/>
      <c r="P52" s="1184"/>
      <c r="Q52" s="1184"/>
      <c r="R52" s="1184"/>
      <c r="S52" s="1184"/>
      <c r="T52" s="1185"/>
    </row>
    <row r="53" spans="2:20" customFormat="1" ht="25.5" customHeight="1" x14ac:dyDescent="0.25">
      <c r="B53" s="445" t="s">
        <v>125</v>
      </c>
      <c r="C53" s="446"/>
      <c r="D53" s="446"/>
      <c r="E53" s="446"/>
      <c r="F53" s="446"/>
      <c r="G53" s="446"/>
      <c r="H53" s="446"/>
      <c r="I53" s="446"/>
      <c r="J53" s="446"/>
      <c r="K53" s="446"/>
      <c r="L53" s="446"/>
      <c r="M53" s="446"/>
      <c r="N53" s="446"/>
      <c r="O53" s="446"/>
      <c r="P53" s="446"/>
      <c r="Q53" s="446"/>
      <c r="R53" s="446"/>
      <c r="S53" s="446"/>
      <c r="T53" s="447"/>
    </row>
    <row r="54" spans="2:20" customFormat="1" ht="34.5" customHeight="1" thickBot="1" x14ac:dyDescent="0.3">
      <c r="B54" s="74" t="s">
        <v>30</v>
      </c>
      <c r="C54" s="445" t="s">
        <v>126</v>
      </c>
      <c r="D54" s="447"/>
      <c r="E54" s="445" t="s">
        <v>447</v>
      </c>
      <c r="F54" s="446"/>
      <c r="G54" s="446"/>
      <c r="H54" s="447"/>
      <c r="I54" s="445" t="s">
        <v>31</v>
      </c>
      <c r="J54" s="446"/>
      <c r="K54" s="446"/>
      <c r="L54" s="446"/>
      <c r="M54" s="446"/>
      <c r="N54" s="446"/>
      <c r="O54" s="446"/>
      <c r="P54" s="446"/>
      <c r="Q54" s="446"/>
      <c r="R54" s="447"/>
      <c r="S54" s="445" t="s">
        <v>32</v>
      </c>
      <c r="T54" s="447"/>
    </row>
    <row r="55" spans="2:20" customFormat="1" ht="61.15" customHeight="1" x14ac:dyDescent="0.25">
      <c r="B55" s="389" t="s">
        <v>33</v>
      </c>
      <c r="C55" s="303" t="s">
        <v>124</v>
      </c>
      <c r="D55" s="305"/>
      <c r="E55" s="408" t="s">
        <v>448</v>
      </c>
      <c r="F55" s="408"/>
      <c r="G55" s="408"/>
      <c r="H55" s="408"/>
      <c r="I55" s="414" t="s">
        <v>754</v>
      </c>
      <c r="J55" s="414"/>
      <c r="K55" s="414"/>
      <c r="L55" s="414"/>
      <c r="M55" s="414"/>
      <c r="N55" s="414"/>
      <c r="O55" s="414"/>
      <c r="P55" s="414"/>
      <c r="Q55" s="414"/>
      <c r="R55" s="414"/>
      <c r="S55" s="401">
        <v>1</v>
      </c>
      <c r="T55" s="402"/>
    </row>
    <row r="56" spans="2:20" customFormat="1" ht="58.9" customHeight="1" x14ac:dyDescent="0.25">
      <c r="B56" s="390"/>
      <c r="C56" s="306"/>
      <c r="D56" s="308"/>
      <c r="E56" s="400" t="s">
        <v>449</v>
      </c>
      <c r="F56" s="400"/>
      <c r="G56" s="400"/>
      <c r="H56" s="400"/>
      <c r="I56" s="407" t="s">
        <v>755</v>
      </c>
      <c r="J56" s="407"/>
      <c r="K56" s="407"/>
      <c r="L56" s="407"/>
      <c r="M56" s="407"/>
      <c r="N56" s="407"/>
      <c r="O56" s="407"/>
      <c r="P56" s="407"/>
      <c r="Q56" s="407"/>
      <c r="R56" s="407"/>
      <c r="S56" s="398">
        <v>1</v>
      </c>
      <c r="T56" s="399"/>
    </row>
    <row r="57" spans="2:20" customFormat="1" ht="66" customHeight="1" x14ac:dyDescent="0.25">
      <c r="B57" s="390"/>
      <c r="C57" s="306"/>
      <c r="D57" s="463"/>
      <c r="E57" s="400" t="s">
        <v>450</v>
      </c>
      <c r="F57" s="400"/>
      <c r="G57" s="400"/>
      <c r="H57" s="400"/>
      <c r="I57" s="407" t="s">
        <v>504</v>
      </c>
      <c r="J57" s="407"/>
      <c r="K57" s="407"/>
      <c r="L57" s="407"/>
      <c r="M57" s="407"/>
      <c r="N57" s="407"/>
      <c r="O57" s="407"/>
      <c r="P57" s="407"/>
      <c r="Q57" s="407"/>
      <c r="R57" s="407"/>
      <c r="S57" s="398">
        <v>1</v>
      </c>
      <c r="T57" s="399"/>
    </row>
    <row r="58" spans="2:20" s="102" customFormat="1" ht="63.6" customHeight="1" x14ac:dyDescent="0.25">
      <c r="B58" s="390"/>
      <c r="C58" s="306"/>
      <c r="D58" s="463"/>
      <c r="E58" s="400" t="s">
        <v>761</v>
      </c>
      <c r="F58" s="400"/>
      <c r="G58" s="400"/>
      <c r="H58" s="400"/>
      <c r="I58" s="407" t="s">
        <v>756</v>
      </c>
      <c r="J58" s="407"/>
      <c r="K58" s="407"/>
      <c r="L58" s="407"/>
      <c r="M58" s="407"/>
      <c r="N58" s="407"/>
      <c r="O58" s="407"/>
      <c r="P58" s="407"/>
      <c r="Q58" s="407"/>
      <c r="R58" s="407"/>
      <c r="S58" s="398">
        <v>1</v>
      </c>
      <c r="T58" s="399"/>
    </row>
    <row r="59" spans="2:20" customFormat="1" ht="36.6" customHeight="1" x14ac:dyDescent="0.25">
      <c r="B59" s="390"/>
      <c r="C59" s="306"/>
      <c r="D59" s="463"/>
      <c r="E59" s="400" t="s">
        <v>451</v>
      </c>
      <c r="F59" s="400"/>
      <c r="G59" s="400"/>
      <c r="H59" s="400"/>
      <c r="I59" s="407" t="s">
        <v>364</v>
      </c>
      <c r="J59" s="407"/>
      <c r="K59" s="407"/>
      <c r="L59" s="407"/>
      <c r="M59" s="407"/>
      <c r="N59" s="407"/>
      <c r="O59" s="407"/>
      <c r="P59" s="407"/>
      <c r="Q59" s="407"/>
      <c r="R59" s="407"/>
      <c r="S59" s="398">
        <v>1</v>
      </c>
      <c r="T59" s="416"/>
    </row>
    <row r="60" spans="2:20" customFormat="1" ht="73.900000000000006" customHeight="1" x14ac:dyDescent="0.25">
      <c r="B60" s="390"/>
      <c r="C60" s="306"/>
      <c r="D60" s="308"/>
      <c r="E60" s="400" t="s">
        <v>452</v>
      </c>
      <c r="F60" s="400"/>
      <c r="G60" s="400"/>
      <c r="H60" s="400"/>
      <c r="I60" s="407" t="s">
        <v>757</v>
      </c>
      <c r="J60" s="407"/>
      <c r="K60" s="407"/>
      <c r="L60" s="407"/>
      <c r="M60" s="407"/>
      <c r="N60" s="407"/>
      <c r="O60" s="407"/>
      <c r="P60" s="407"/>
      <c r="Q60" s="407"/>
      <c r="R60" s="407"/>
      <c r="S60" s="398">
        <v>1</v>
      </c>
      <c r="T60" s="399"/>
    </row>
    <row r="61" spans="2:20" customFormat="1" ht="76.150000000000006" customHeight="1" x14ac:dyDescent="0.25">
      <c r="B61" s="390"/>
      <c r="C61" s="306"/>
      <c r="D61" s="308"/>
      <c r="E61" s="400" t="s">
        <v>453</v>
      </c>
      <c r="F61" s="400"/>
      <c r="G61" s="400"/>
      <c r="H61" s="400"/>
      <c r="I61" s="407" t="s">
        <v>758</v>
      </c>
      <c r="J61" s="407"/>
      <c r="K61" s="407"/>
      <c r="L61" s="407"/>
      <c r="M61" s="407"/>
      <c r="N61" s="407"/>
      <c r="O61" s="407"/>
      <c r="P61" s="407"/>
      <c r="Q61" s="407"/>
      <c r="R61" s="407"/>
      <c r="S61" s="398">
        <v>1</v>
      </c>
      <c r="T61" s="399"/>
    </row>
    <row r="62" spans="2:20" customFormat="1" ht="101.45" customHeight="1" x14ac:dyDescent="0.25">
      <c r="B62" s="390"/>
      <c r="C62" s="306"/>
      <c r="D62" s="308"/>
      <c r="E62" s="400" t="s">
        <v>454</v>
      </c>
      <c r="F62" s="400"/>
      <c r="G62" s="400"/>
      <c r="H62" s="400"/>
      <c r="I62" s="407" t="s">
        <v>759</v>
      </c>
      <c r="J62" s="407"/>
      <c r="K62" s="407"/>
      <c r="L62" s="407"/>
      <c r="M62" s="407"/>
      <c r="N62" s="407"/>
      <c r="O62" s="407"/>
      <c r="P62" s="407"/>
      <c r="Q62" s="407"/>
      <c r="R62" s="407"/>
      <c r="S62" s="398">
        <v>1</v>
      </c>
      <c r="T62" s="399"/>
    </row>
    <row r="63" spans="2:20" customFormat="1" ht="44.45" customHeight="1" x14ac:dyDescent="0.25">
      <c r="B63" s="390"/>
      <c r="C63" s="306"/>
      <c r="D63" s="308"/>
      <c r="E63" s="400" t="s">
        <v>455</v>
      </c>
      <c r="F63" s="400"/>
      <c r="G63" s="400"/>
      <c r="H63" s="400"/>
      <c r="I63" s="407" t="s">
        <v>111</v>
      </c>
      <c r="J63" s="407"/>
      <c r="K63" s="407"/>
      <c r="L63" s="407"/>
      <c r="M63" s="407"/>
      <c r="N63" s="407"/>
      <c r="O63" s="407"/>
      <c r="P63" s="407"/>
      <c r="Q63" s="407"/>
      <c r="R63" s="407"/>
      <c r="S63" s="398">
        <v>1</v>
      </c>
      <c r="T63" s="416"/>
    </row>
    <row r="64" spans="2:20" customFormat="1" ht="55.9" customHeight="1" x14ac:dyDescent="0.25">
      <c r="B64" s="390"/>
      <c r="C64" s="306"/>
      <c r="D64" s="308"/>
      <c r="E64" s="400" t="s">
        <v>456</v>
      </c>
      <c r="F64" s="400"/>
      <c r="G64" s="400"/>
      <c r="H64" s="400"/>
      <c r="I64" s="407" t="s">
        <v>382</v>
      </c>
      <c r="J64" s="407"/>
      <c r="K64" s="407"/>
      <c r="L64" s="407"/>
      <c r="M64" s="407"/>
      <c r="N64" s="407"/>
      <c r="O64" s="407"/>
      <c r="P64" s="407"/>
      <c r="Q64" s="407"/>
      <c r="R64" s="407"/>
      <c r="S64" s="398">
        <v>1</v>
      </c>
      <c r="T64" s="399"/>
    </row>
    <row r="65" spans="2:23" customFormat="1" ht="79.900000000000006" customHeight="1" thickBot="1" x14ac:dyDescent="0.3">
      <c r="B65" s="391"/>
      <c r="C65" s="309"/>
      <c r="D65" s="311"/>
      <c r="E65" s="413" t="s">
        <v>457</v>
      </c>
      <c r="F65" s="413"/>
      <c r="G65" s="413"/>
      <c r="H65" s="413"/>
      <c r="I65" s="411" t="s">
        <v>760</v>
      </c>
      <c r="J65" s="411"/>
      <c r="K65" s="411"/>
      <c r="L65" s="411"/>
      <c r="M65" s="411"/>
      <c r="N65" s="411"/>
      <c r="O65" s="411"/>
      <c r="P65" s="411"/>
      <c r="Q65" s="411"/>
      <c r="R65" s="411"/>
      <c r="S65" s="409">
        <v>1</v>
      </c>
      <c r="T65" s="410"/>
    </row>
    <row r="66" spans="2:23" customFormat="1" ht="80.45" customHeight="1" x14ac:dyDescent="0.25">
      <c r="B66" s="423" t="s">
        <v>34</v>
      </c>
      <c r="C66" s="303" t="s">
        <v>35</v>
      </c>
      <c r="D66" s="305"/>
      <c r="E66" s="408" t="s">
        <v>448</v>
      </c>
      <c r="F66" s="408"/>
      <c r="G66" s="408"/>
      <c r="H66" s="408"/>
      <c r="I66" s="414" t="s">
        <v>817</v>
      </c>
      <c r="J66" s="414"/>
      <c r="K66" s="414"/>
      <c r="L66" s="414"/>
      <c r="M66" s="414"/>
      <c r="N66" s="414"/>
      <c r="O66" s="414"/>
      <c r="P66" s="414"/>
      <c r="Q66" s="414"/>
      <c r="R66" s="414"/>
      <c r="S66" s="401">
        <v>1</v>
      </c>
      <c r="T66" s="402"/>
    </row>
    <row r="67" spans="2:23" customFormat="1" ht="111" customHeight="1" x14ac:dyDescent="0.25">
      <c r="B67" s="424"/>
      <c r="C67" s="306"/>
      <c r="D67" s="308"/>
      <c r="E67" s="400" t="s">
        <v>762</v>
      </c>
      <c r="F67" s="400"/>
      <c r="G67" s="400"/>
      <c r="H67" s="400"/>
      <c r="I67" s="407" t="s">
        <v>505</v>
      </c>
      <c r="J67" s="407"/>
      <c r="K67" s="407"/>
      <c r="L67" s="407"/>
      <c r="M67" s="407"/>
      <c r="N67" s="407"/>
      <c r="O67" s="407"/>
      <c r="P67" s="407"/>
      <c r="Q67" s="407"/>
      <c r="R67" s="407"/>
      <c r="S67" s="398" t="s">
        <v>763</v>
      </c>
      <c r="T67" s="399"/>
      <c r="W67" s="123"/>
    </row>
    <row r="68" spans="2:23" customFormat="1" ht="236.45" customHeight="1" x14ac:dyDescent="0.25">
      <c r="B68" s="424"/>
      <c r="C68" s="306"/>
      <c r="D68" s="308"/>
      <c r="E68" s="400" t="s">
        <v>458</v>
      </c>
      <c r="F68" s="400"/>
      <c r="G68" s="400"/>
      <c r="H68" s="400"/>
      <c r="I68" s="407" t="s">
        <v>765</v>
      </c>
      <c r="J68" s="407"/>
      <c r="K68" s="407"/>
      <c r="L68" s="407"/>
      <c r="M68" s="407"/>
      <c r="N68" s="407"/>
      <c r="O68" s="407"/>
      <c r="P68" s="407"/>
      <c r="Q68" s="407"/>
      <c r="R68" s="407"/>
      <c r="S68" s="398">
        <v>1</v>
      </c>
      <c r="T68" s="416"/>
    </row>
    <row r="69" spans="2:23" customFormat="1" ht="67.5" customHeight="1" x14ac:dyDescent="0.25">
      <c r="B69" s="424"/>
      <c r="C69" s="306"/>
      <c r="D69" s="308"/>
      <c r="E69" s="400" t="s">
        <v>459</v>
      </c>
      <c r="F69" s="400"/>
      <c r="G69" s="400"/>
      <c r="H69" s="400"/>
      <c r="I69" s="407" t="s">
        <v>506</v>
      </c>
      <c r="J69" s="407"/>
      <c r="K69" s="407"/>
      <c r="L69" s="407"/>
      <c r="M69" s="407"/>
      <c r="N69" s="407"/>
      <c r="O69" s="407"/>
      <c r="P69" s="407"/>
      <c r="Q69" s="407"/>
      <c r="R69" s="407"/>
      <c r="S69" s="398">
        <v>1</v>
      </c>
      <c r="T69" s="416"/>
    </row>
    <row r="70" spans="2:23" customFormat="1" ht="62.45" customHeight="1" x14ac:dyDescent="0.25">
      <c r="B70" s="424"/>
      <c r="C70" s="306"/>
      <c r="D70" s="308"/>
      <c r="E70" s="400" t="s">
        <v>460</v>
      </c>
      <c r="F70" s="400"/>
      <c r="G70" s="400"/>
      <c r="H70" s="400"/>
      <c r="I70" s="407" t="s">
        <v>752</v>
      </c>
      <c r="J70" s="407"/>
      <c r="K70" s="407"/>
      <c r="L70" s="407"/>
      <c r="M70" s="407"/>
      <c r="N70" s="407"/>
      <c r="O70" s="407"/>
      <c r="P70" s="407"/>
      <c r="Q70" s="407"/>
      <c r="R70" s="407"/>
      <c r="S70" s="398">
        <v>1</v>
      </c>
      <c r="T70" s="416"/>
    </row>
    <row r="71" spans="2:23" customFormat="1" ht="112.9" customHeight="1" x14ac:dyDescent="0.25">
      <c r="B71" s="424"/>
      <c r="C71" s="306"/>
      <c r="D71" s="308"/>
      <c r="E71" s="400" t="s">
        <v>461</v>
      </c>
      <c r="F71" s="400"/>
      <c r="G71" s="400"/>
      <c r="H71" s="400"/>
      <c r="I71" s="407" t="s">
        <v>766</v>
      </c>
      <c r="J71" s="407"/>
      <c r="K71" s="407"/>
      <c r="L71" s="407"/>
      <c r="M71" s="407"/>
      <c r="N71" s="407"/>
      <c r="O71" s="407"/>
      <c r="P71" s="407"/>
      <c r="Q71" s="407"/>
      <c r="R71" s="407"/>
      <c r="S71" s="398">
        <v>1</v>
      </c>
      <c r="T71" s="416"/>
    </row>
    <row r="72" spans="2:23" customFormat="1" ht="39.6" customHeight="1" x14ac:dyDescent="0.25">
      <c r="B72" s="424"/>
      <c r="C72" s="306"/>
      <c r="D72" s="308"/>
      <c r="E72" s="400" t="s">
        <v>462</v>
      </c>
      <c r="F72" s="400"/>
      <c r="G72" s="400"/>
      <c r="H72" s="400"/>
      <c r="I72" s="407" t="s">
        <v>428</v>
      </c>
      <c r="J72" s="407"/>
      <c r="K72" s="407"/>
      <c r="L72" s="407"/>
      <c r="M72" s="407"/>
      <c r="N72" s="407"/>
      <c r="O72" s="407"/>
      <c r="P72" s="407"/>
      <c r="Q72" s="407"/>
      <c r="R72" s="407"/>
      <c r="S72" s="398">
        <v>1</v>
      </c>
      <c r="T72" s="416"/>
    </row>
    <row r="73" spans="2:23" customFormat="1" ht="58.15" customHeight="1" x14ac:dyDescent="0.25">
      <c r="B73" s="424"/>
      <c r="C73" s="306"/>
      <c r="D73" s="308"/>
      <c r="E73" s="400" t="s">
        <v>463</v>
      </c>
      <c r="F73" s="400"/>
      <c r="G73" s="400"/>
      <c r="H73" s="400"/>
      <c r="I73" s="407" t="s">
        <v>767</v>
      </c>
      <c r="J73" s="407"/>
      <c r="K73" s="407"/>
      <c r="L73" s="407"/>
      <c r="M73" s="407"/>
      <c r="N73" s="407"/>
      <c r="O73" s="407"/>
      <c r="P73" s="407"/>
      <c r="Q73" s="407"/>
      <c r="R73" s="407"/>
      <c r="S73" s="398">
        <v>1</v>
      </c>
      <c r="T73" s="416"/>
    </row>
    <row r="74" spans="2:23" customFormat="1" ht="69.599999999999994" customHeight="1" x14ac:dyDescent="0.25">
      <c r="B74" s="424"/>
      <c r="C74" s="306"/>
      <c r="D74" s="308"/>
      <c r="E74" s="400" t="s">
        <v>464</v>
      </c>
      <c r="F74" s="400"/>
      <c r="G74" s="400"/>
      <c r="H74" s="400"/>
      <c r="I74" s="407" t="s">
        <v>768</v>
      </c>
      <c r="J74" s="407"/>
      <c r="K74" s="407"/>
      <c r="L74" s="407"/>
      <c r="M74" s="407"/>
      <c r="N74" s="407"/>
      <c r="O74" s="407"/>
      <c r="P74" s="407"/>
      <c r="Q74" s="407"/>
      <c r="R74" s="407"/>
      <c r="S74" s="398">
        <v>1</v>
      </c>
      <c r="T74" s="399"/>
    </row>
    <row r="75" spans="2:23" customFormat="1" ht="50.25" customHeight="1" x14ac:dyDescent="0.25">
      <c r="B75" s="424"/>
      <c r="C75" s="306"/>
      <c r="D75" s="308"/>
      <c r="E75" s="400" t="s">
        <v>465</v>
      </c>
      <c r="F75" s="400"/>
      <c r="G75" s="400"/>
      <c r="H75" s="400"/>
      <c r="I75" s="407" t="s">
        <v>753</v>
      </c>
      <c r="J75" s="407"/>
      <c r="K75" s="407"/>
      <c r="L75" s="407"/>
      <c r="M75" s="407"/>
      <c r="N75" s="407"/>
      <c r="O75" s="407"/>
      <c r="P75" s="407"/>
      <c r="Q75" s="407"/>
      <c r="R75" s="407"/>
      <c r="S75" s="398">
        <v>1</v>
      </c>
      <c r="T75" s="399"/>
    </row>
    <row r="76" spans="2:23" customFormat="1" ht="55.15" customHeight="1" thickBot="1" x14ac:dyDescent="0.3">
      <c r="B76" s="425"/>
      <c r="C76" s="309"/>
      <c r="D76" s="311"/>
      <c r="E76" s="413" t="s">
        <v>466</v>
      </c>
      <c r="F76" s="413"/>
      <c r="G76" s="413"/>
      <c r="H76" s="413"/>
      <c r="I76" s="411" t="s">
        <v>764</v>
      </c>
      <c r="J76" s="411"/>
      <c r="K76" s="411"/>
      <c r="L76" s="411"/>
      <c r="M76" s="411"/>
      <c r="N76" s="411"/>
      <c r="O76" s="411"/>
      <c r="P76" s="411"/>
      <c r="Q76" s="411"/>
      <c r="R76" s="411"/>
      <c r="S76" s="409">
        <v>1</v>
      </c>
      <c r="T76" s="410"/>
    </row>
    <row r="77" spans="2:23" customFormat="1" ht="75.599999999999994" customHeight="1" x14ac:dyDescent="0.25">
      <c r="B77" s="389" t="s">
        <v>769</v>
      </c>
      <c r="C77" s="303" t="s">
        <v>365</v>
      </c>
      <c r="D77" s="305"/>
      <c r="E77" s="408" t="s">
        <v>770</v>
      </c>
      <c r="F77" s="408"/>
      <c r="G77" s="408"/>
      <c r="H77" s="408"/>
      <c r="I77" s="414" t="s">
        <v>366</v>
      </c>
      <c r="J77" s="414"/>
      <c r="K77" s="414"/>
      <c r="L77" s="414"/>
      <c r="M77" s="414"/>
      <c r="N77" s="414"/>
      <c r="O77" s="414"/>
      <c r="P77" s="414"/>
      <c r="Q77" s="414"/>
      <c r="R77" s="414"/>
      <c r="S77" s="401">
        <v>1</v>
      </c>
      <c r="T77" s="415"/>
    </row>
    <row r="78" spans="2:23" customFormat="1" ht="225" customHeight="1" x14ac:dyDescent="0.25">
      <c r="B78" s="390"/>
      <c r="C78" s="306"/>
      <c r="D78" s="308"/>
      <c r="E78" s="400" t="s">
        <v>771</v>
      </c>
      <c r="F78" s="400"/>
      <c r="G78" s="400"/>
      <c r="H78" s="400"/>
      <c r="I78" s="412" t="s">
        <v>772</v>
      </c>
      <c r="J78" s="412"/>
      <c r="K78" s="412"/>
      <c r="L78" s="412"/>
      <c r="M78" s="412"/>
      <c r="N78" s="412"/>
      <c r="O78" s="412"/>
      <c r="P78" s="412"/>
      <c r="Q78" s="412"/>
      <c r="R78" s="412"/>
      <c r="S78" s="398">
        <v>1</v>
      </c>
      <c r="T78" s="416"/>
    </row>
    <row r="79" spans="2:23" customFormat="1" ht="27" customHeight="1" x14ac:dyDescent="0.25">
      <c r="B79" s="268"/>
      <c r="C79" s="317"/>
      <c r="D79" s="317"/>
      <c r="E79" s="317"/>
      <c r="F79" s="317"/>
      <c r="G79" s="317"/>
      <c r="H79" s="317"/>
      <c r="I79" s="317"/>
      <c r="J79" s="317"/>
      <c r="K79" s="317"/>
      <c r="L79" s="317"/>
      <c r="M79" s="317"/>
      <c r="N79" s="317"/>
      <c r="O79" s="317"/>
      <c r="P79" s="317"/>
      <c r="Q79" s="317"/>
      <c r="R79" s="317"/>
      <c r="S79" s="317"/>
      <c r="T79" s="269"/>
    </row>
    <row r="80" spans="2:23" customFormat="1" ht="27.75" customHeight="1" x14ac:dyDescent="0.25">
      <c r="B80" s="386" t="s">
        <v>127</v>
      </c>
      <c r="C80" s="387"/>
      <c r="D80" s="387"/>
      <c r="E80" s="387"/>
      <c r="F80" s="387"/>
      <c r="G80" s="387"/>
      <c r="H80" s="387"/>
      <c r="I80" s="387"/>
      <c r="J80" s="387"/>
      <c r="K80" s="387"/>
      <c r="L80" s="387"/>
      <c r="M80" s="387"/>
      <c r="N80" s="387"/>
      <c r="O80" s="387"/>
      <c r="P80" s="387"/>
      <c r="Q80" s="387"/>
      <c r="R80" s="387"/>
      <c r="S80" s="387"/>
      <c r="T80" s="388"/>
    </row>
    <row r="81" spans="2:20" customFormat="1" ht="27.75" customHeight="1" thickBot="1" x14ac:dyDescent="0.3">
      <c r="B81" s="104" t="s">
        <v>30</v>
      </c>
      <c r="C81" s="386" t="s">
        <v>128</v>
      </c>
      <c r="D81" s="388"/>
      <c r="E81" s="386" t="s">
        <v>467</v>
      </c>
      <c r="F81" s="387"/>
      <c r="G81" s="387"/>
      <c r="H81" s="387"/>
      <c r="I81" s="388"/>
      <c r="J81" s="386" t="s">
        <v>31</v>
      </c>
      <c r="K81" s="387"/>
      <c r="L81" s="387"/>
      <c r="M81" s="387"/>
      <c r="N81" s="387"/>
      <c r="O81" s="387"/>
      <c r="P81" s="387"/>
      <c r="Q81" s="387"/>
      <c r="R81" s="388"/>
      <c r="S81" s="386" t="s">
        <v>32</v>
      </c>
      <c r="T81" s="388"/>
    </row>
    <row r="82" spans="2:20" customFormat="1" ht="48" customHeight="1" x14ac:dyDescent="0.25">
      <c r="B82" s="389" t="s">
        <v>36</v>
      </c>
      <c r="C82" s="303" t="s">
        <v>37</v>
      </c>
      <c r="D82" s="305"/>
      <c r="E82" s="393" t="s">
        <v>468</v>
      </c>
      <c r="F82" s="393"/>
      <c r="G82" s="393"/>
      <c r="H82" s="393"/>
      <c r="I82" s="393"/>
      <c r="J82" s="394" t="s">
        <v>773</v>
      </c>
      <c r="K82" s="394"/>
      <c r="L82" s="394"/>
      <c r="M82" s="394"/>
      <c r="N82" s="394"/>
      <c r="O82" s="394"/>
      <c r="P82" s="394"/>
      <c r="Q82" s="394"/>
      <c r="R82" s="394"/>
      <c r="S82" s="401">
        <v>1</v>
      </c>
      <c r="T82" s="402"/>
    </row>
    <row r="83" spans="2:20" customFormat="1" ht="37.9" customHeight="1" x14ac:dyDescent="0.25">
      <c r="B83" s="390"/>
      <c r="C83" s="306"/>
      <c r="D83" s="308"/>
      <c r="E83" s="392" t="s">
        <v>469</v>
      </c>
      <c r="F83" s="392"/>
      <c r="G83" s="392"/>
      <c r="H83" s="392"/>
      <c r="I83" s="392"/>
      <c r="J83" s="397" t="s">
        <v>774</v>
      </c>
      <c r="K83" s="397"/>
      <c r="L83" s="397"/>
      <c r="M83" s="397"/>
      <c r="N83" s="397"/>
      <c r="O83" s="397"/>
      <c r="P83" s="397"/>
      <c r="Q83" s="397"/>
      <c r="R83" s="397"/>
      <c r="S83" s="398">
        <v>1</v>
      </c>
      <c r="T83" s="399"/>
    </row>
    <row r="84" spans="2:20" customFormat="1" ht="134.44999999999999" customHeight="1" x14ac:dyDescent="0.25">
      <c r="B84" s="390"/>
      <c r="C84" s="306"/>
      <c r="D84" s="308"/>
      <c r="E84" s="392" t="s">
        <v>470</v>
      </c>
      <c r="F84" s="392"/>
      <c r="G84" s="392"/>
      <c r="H84" s="392"/>
      <c r="I84" s="392"/>
      <c r="J84" s="397" t="s">
        <v>383</v>
      </c>
      <c r="K84" s="397"/>
      <c r="L84" s="397"/>
      <c r="M84" s="397"/>
      <c r="N84" s="397"/>
      <c r="O84" s="397"/>
      <c r="P84" s="397"/>
      <c r="Q84" s="397"/>
      <c r="R84" s="397"/>
      <c r="S84" s="398">
        <v>1</v>
      </c>
      <c r="T84" s="399"/>
    </row>
    <row r="85" spans="2:20" customFormat="1" ht="56.25" customHeight="1" x14ac:dyDescent="0.25">
      <c r="B85" s="390"/>
      <c r="C85" s="306"/>
      <c r="D85" s="308"/>
      <c r="E85" s="392" t="s">
        <v>471</v>
      </c>
      <c r="F85" s="392"/>
      <c r="G85" s="392"/>
      <c r="H85" s="392"/>
      <c r="I85" s="392"/>
      <c r="J85" s="397" t="s">
        <v>775</v>
      </c>
      <c r="K85" s="397"/>
      <c r="L85" s="397"/>
      <c r="M85" s="397"/>
      <c r="N85" s="397"/>
      <c r="O85" s="397"/>
      <c r="P85" s="397"/>
      <c r="Q85" s="397"/>
      <c r="R85" s="397"/>
      <c r="S85" s="398">
        <v>1</v>
      </c>
      <c r="T85" s="399"/>
    </row>
    <row r="86" spans="2:20" customFormat="1" ht="47.45" customHeight="1" x14ac:dyDescent="0.25">
      <c r="B86" s="390"/>
      <c r="C86" s="306"/>
      <c r="D86" s="308"/>
      <c r="E86" s="392" t="s">
        <v>472</v>
      </c>
      <c r="F86" s="392"/>
      <c r="G86" s="392"/>
      <c r="H86" s="392"/>
      <c r="I86" s="392"/>
      <c r="J86" s="397" t="s">
        <v>129</v>
      </c>
      <c r="K86" s="397"/>
      <c r="L86" s="397"/>
      <c r="M86" s="397"/>
      <c r="N86" s="397"/>
      <c r="O86" s="397"/>
      <c r="P86" s="397"/>
      <c r="Q86" s="397"/>
      <c r="R86" s="397"/>
      <c r="S86" s="398">
        <v>1</v>
      </c>
      <c r="T86" s="399"/>
    </row>
    <row r="87" spans="2:20" customFormat="1" ht="111" customHeight="1" x14ac:dyDescent="0.25">
      <c r="B87" s="390"/>
      <c r="C87" s="306"/>
      <c r="D87" s="308"/>
      <c r="E87" s="400" t="s">
        <v>474</v>
      </c>
      <c r="F87" s="400"/>
      <c r="G87" s="400"/>
      <c r="H87" s="400"/>
      <c r="I87" s="400"/>
      <c r="J87" s="407" t="s">
        <v>777</v>
      </c>
      <c r="K87" s="407"/>
      <c r="L87" s="407"/>
      <c r="M87" s="407"/>
      <c r="N87" s="407"/>
      <c r="O87" s="407"/>
      <c r="P87" s="407"/>
      <c r="Q87" s="407"/>
      <c r="R87" s="407"/>
      <c r="S87" s="398">
        <v>1</v>
      </c>
      <c r="T87" s="399"/>
    </row>
    <row r="88" spans="2:20" customFormat="1" ht="44.45" customHeight="1" x14ac:dyDescent="0.25">
      <c r="B88" s="390"/>
      <c r="C88" s="306"/>
      <c r="D88" s="308"/>
      <c r="E88" s="392" t="s">
        <v>473</v>
      </c>
      <c r="F88" s="392"/>
      <c r="G88" s="392"/>
      <c r="H88" s="392"/>
      <c r="I88" s="392"/>
      <c r="J88" s="397" t="s">
        <v>776</v>
      </c>
      <c r="K88" s="397"/>
      <c r="L88" s="397"/>
      <c r="M88" s="397"/>
      <c r="N88" s="397"/>
      <c r="O88" s="397"/>
      <c r="P88" s="397"/>
      <c r="Q88" s="397"/>
      <c r="R88" s="397"/>
      <c r="S88" s="398">
        <v>1</v>
      </c>
      <c r="T88" s="399"/>
    </row>
    <row r="89" spans="2:20" customFormat="1" ht="139.5" customHeight="1" thickBot="1" x14ac:dyDescent="0.3">
      <c r="B89" s="391"/>
      <c r="C89" s="309"/>
      <c r="D89" s="311"/>
      <c r="E89" s="403" t="s">
        <v>475</v>
      </c>
      <c r="F89" s="403"/>
      <c r="G89" s="403"/>
      <c r="H89" s="403"/>
      <c r="I89" s="403"/>
      <c r="J89" s="404" t="s">
        <v>778</v>
      </c>
      <c r="K89" s="404"/>
      <c r="L89" s="404"/>
      <c r="M89" s="404"/>
      <c r="N89" s="404"/>
      <c r="O89" s="404"/>
      <c r="P89" s="404"/>
      <c r="Q89" s="404"/>
      <c r="R89" s="404"/>
      <c r="S89" s="405">
        <v>1</v>
      </c>
      <c r="T89" s="406"/>
    </row>
    <row r="90" spans="2:20" customFormat="1" ht="129.6" customHeight="1" x14ac:dyDescent="0.25">
      <c r="B90" s="423" t="s">
        <v>38</v>
      </c>
      <c r="C90" s="303" t="s">
        <v>39</v>
      </c>
      <c r="D90" s="305"/>
      <c r="E90" s="393" t="s">
        <v>476</v>
      </c>
      <c r="F90" s="393"/>
      <c r="G90" s="393"/>
      <c r="H90" s="393"/>
      <c r="I90" s="393"/>
      <c r="J90" s="394" t="s">
        <v>779</v>
      </c>
      <c r="K90" s="394"/>
      <c r="L90" s="394"/>
      <c r="M90" s="394"/>
      <c r="N90" s="394"/>
      <c r="O90" s="394"/>
      <c r="P90" s="394"/>
      <c r="Q90" s="394"/>
      <c r="R90" s="394"/>
      <c r="S90" s="401">
        <v>1</v>
      </c>
      <c r="T90" s="402"/>
    </row>
    <row r="91" spans="2:20" customFormat="1" ht="50.45" customHeight="1" x14ac:dyDescent="0.25">
      <c r="B91" s="424"/>
      <c r="C91" s="306"/>
      <c r="D91" s="308"/>
      <c r="E91" s="392" t="s">
        <v>477</v>
      </c>
      <c r="F91" s="392"/>
      <c r="G91" s="392"/>
      <c r="H91" s="392"/>
      <c r="I91" s="392"/>
      <c r="J91" s="397" t="s">
        <v>780</v>
      </c>
      <c r="K91" s="397"/>
      <c r="L91" s="397"/>
      <c r="M91" s="397"/>
      <c r="N91" s="397"/>
      <c r="O91" s="397"/>
      <c r="P91" s="397"/>
      <c r="Q91" s="397"/>
      <c r="R91" s="397"/>
      <c r="S91" s="398">
        <v>1</v>
      </c>
      <c r="T91" s="399"/>
    </row>
    <row r="92" spans="2:20" customFormat="1" ht="30" customHeight="1" thickBot="1" x14ac:dyDescent="0.3">
      <c r="B92" s="425"/>
      <c r="C92" s="309"/>
      <c r="D92" s="311"/>
      <c r="E92" s="395" t="s">
        <v>471</v>
      </c>
      <c r="F92" s="395"/>
      <c r="G92" s="395"/>
      <c r="H92" s="395"/>
      <c r="I92" s="395"/>
      <c r="J92" s="396" t="s">
        <v>112</v>
      </c>
      <c r="K92" s="396"/>
      <c r="L92" s="396"/>
      <c r="M92" s="396"/>
      <c r="N92" s="396"/>
      <c r="O92" s="396"/>
      <c r="P92" s="396"/>
      <c r="Q92" s="396"/>
      <c r="R92" s="396"/>
      <c r="S92" s="405">
        <v>1</v>
      </c>
      <c r="T92" s="406"/>
    </row>
    <row r="93" spans="2:20" customFormat="1" ht="131.44999999999999" customHeight="1" x14ac:dyDescent="0.25">
      <c r="B93" s="389" t="s">
        <v>40</v>
      </c>
      <c r="C93" s="303" t="s">
        <v>41</v>
      </c>
      <c r="D93" s="305"/>
      <c r="E93" s="393" t="s">
        <v>476</v>
      </c>
      <c r="F93" s="393"/>
      <c r="G93" s="393"/>
      <c r="H93" s="393"/>
      <c r="I93" s="393"/>
      <c r="J93" s="394" t="s">
        <v>786</v>
      </c>
      <c r="K93" s="394"/>
      <c r="L93" s="394"/>
      <c r="M93" s="394"/>
      <c r="N93" s="394"/>
      <c r="O93" s="394"/>
      <c r="P93" s="394"/>
      <c r="Q93" s="394"/>
      <c r="R93" s="394"/>
      <c r="S93" s="401">
        <v>1</v>
      </c>
      <c r="T93" s="402"/>
    </row>
    <row r="94" spans="2:20" customFormat="1" ht="27.75" customHeight="1" x14ac:dyDescent="0.25">
      <c r="B94" s="390"/>
      <c r="C94" s="306"/>
      <c r="D94" s="308"/>
      <c r="E94" s="392" t="s">
        <v>469</v>
      </c>
      <c r="F94" s="392"/>
      <c r="G94" s="392"/>
      <c r="H94" s="392"/>
      <c r="I94" s="392"/>
      <c r="J94" s="397" t="s">
        <v>390</v>
      </c>
      <c r="K94" s="397"/>
      <c r="L94" s="397"/>
      <c r="M94" s="397"/>
      <c r="N94" s="397"/>
      <c r="O94" s="397"/>
      <c r="P94" s="397"/>
      <c r="Q94" s="397"/>
      <c r="R94" s="397"/>
      <c r="S94" s="398">
        <v>1</v>
      </c>
      <c r="T94" s="399"/>
    </row>
    <row r="95" spans="2:20" customFormat="1" ht="213.6" customHeight="1" x14ac:dyDescent="0.25">
      <c r="B95" s="390"/>
      <c r="C95" s="306"/>
      <c r="D95" s="308"/>
      <c r="E95" s="392" t="s">
        <v>478</v>
      </c>
      <c r="F95" s="392"/>
      <c r="G95" s="392"/>
      <c r="H95" s="392"/>
      <c r="I95" s="392"/>
      <c r="J95" s="397" t="s">
        <v>781</v>
      </c>
      <c r="K95" s="397"/>
      <c r="L95" s="397"/>
      <c r="M95" s="397"/>
      <c r="N95" s="397"/>
      <c r="O95" s="397"/>
      <c r="P95" s="397"/>
      <c r="Q95" s="397"/>
      <c r="R95" s="397"/>
      <c r="S95" s="398">
        <v>1</v>
      </c>
      <c r="T95" s="399"/>
    </row>
    <row r="96" spans="2:20" customFormat="1" ht="35.450000000000003" customHeight="1" x14ac:dyDescent="0.25">
      <c r="B96" s="390"/>
      <c r="C96" s="306"/>
      <c r="D96" s="308"/>
      <c r="E96" s="392" t="s">
        <v>479</v>
      </c>
      <c r="F96" s="392"/>
      <c r="G96" s="392"/>
      <c r="H96" s="392"/>
      <c r="I96" s="392"/>
      <c r="J96" s="397" t="s">
        <v>402</v>
      </c>
      <c r="K96" s="397"/>
      <c r="L96" s="397"/>
      <c r="M96" s="397"/>
      <c r="N96" s="397"/>
      <c r="O96" s="397"/>
      <c r="P96" s="397"/>
      <c r="Q96" s="397"/>
      <c r="R96" s="397"/>
      <c r="S96" s="398">
        <v>1</v>
      </c>
      <c r="T96" s="399"/>
    </row>
    <row r="97" spans="2:20" customFormat="1" ht="36.6" customHeight="1" x14ac:dyDescent="0.25">
      <c r="B97" s="390"/>
      <c r="C97" s="306"/>
      <c r="D97" s="308"/>
      <c r="E97" s="392" t="s">
        <v>471</v>
      </c>
      <c r="F97" s="392"/>
      <c r="G97" s="392"/>
      <c r="H97" s="392"/>
      <c r="I97" s="392"/>
      <c r="J97" s="397" t="s">
        <v>782</v>
      </c>
      <c r="K97" s="397"/>
      <c r="L97" s="397"/>
      <c r="M97" s="397"/>
      <c r="N97" s="397"/>
      <c r="O97" s="397"/>
      <c r="P97" s="397"/>
      <c r="Q97" s="397"/>
      <c r="R97" s="397"/>
      <c r="S97" s="398">
        <v>1</v>
      </c>
      <c r="T97" s="399"/>
    </row>
    <row r="98" spans="2:20" customFormat="1" ht="46.15" customHeight="1" x14ac:dyDescent="0.25">
      <c r="B98" s="390"/>
      <c r="C98" s="306"/>
      <c r="D98" s="308"/>
      <c r="E98" s="392" t="s">
        <v>472</v>
      </c>
      <c r="F98" s="392"/>
      <c r="G98" s="392"/>
      <c r="H98" s="392"/>
      <c r="I98" s="392"/>
      <c r="J98" s="397" t="s">
        <v>783</v>
      </c>
      <c r="K98" s="397"/>
      <c r="L98" s="397"/>
      <c r="M98" s="397"/>
      <c r="N98" s="397"/>
      <c r="O98" s="397"/>
      <c r="P98" s="397"/>
      <c r="Q98" s="397"/>
      <c r="R98" s="397"/>
      <c r="S98" s="398">
        <v>1</v>
      </c>
      <c r="T98" s="399"/>
    </row>
    <row r="99" spans="2:20" customFormat="1" ht="52.9" customHeight="1" x14ac:dyDescent="0.25">
      <c r="B99" s="390"/>
      <c r="C99" s="306"/>
      <c r="D99" s="308"/>
      <c r="E99" s="392" t="s">
        <v>473</v>
      </c>
      <c r="F99" s="392"/>
      <c r="G99" s="392"/>
      <c r="H99" s="392"/>
      <c r="I99" s="392"/>
      <c r="J99" s="397" t="s">
        <v>784</v>
      </c>
      <c r="K99" s="397"/>
      <c r="L99" s="397"/>
      <c r="M99" s="397"/>
      <c r="N99" s="397"/>
      <c r="O99" s="397"/>
      <c r="P99" s="397"/>
      <c r="Q99" s="397"/>
      <c r="R99" s="397"/>
      <c r="S99" s="398">
        <v>1</v>
      </c>
      <c r="T99" s="399"/>
    </row>
    <row r="100" spans="2:20" customFormat="1" ht="36" customHeight="1" x14ac:dyDescent="0.25">
      <c r="B100" s="390"/>
      <c r="C100" s="306"/>
      <c r="D100" s="308"/>
      <c r="E100" s="444" t="s">
        <v>480</v>
      </c>
      <c r="F100" s="444"/>
      <c r="G100" s="444"/>
      <c r="H100" s="444"/>
      <c r="I100" s="444"/>
      <c r="J100" s="436" t="s">
        <v>785</v>
      </c>
      <c r="K100" s="436"/>
      <c r="L100" s="436"/>
      <c r="M100" s="436"/>
      <c r="N100" s="436"/>
      <c r="O100" s="436"/>
      <c r="P100" s="436"/>
      <c r="Q100" s="436"/>
      <c r="R100" s="436"/>
      <c r="S100" s="409">
        <v>1</v>
      </c>
      <c r="T100" s="410"/>
    </row>
    <row r="101" spans="2:20" s="125" customFormat="1" ht="115.15" customHeight="1" x14ac:dyDescent="0.25">
      <c r="B101" s="191" t="s">
        <v>787</v>
      </c>
      <c r="C101" s="400" t="s">
        <v>788</v>
      </c>
      <c r="D101" s="400"/>
      <c r="E101" s="392" t="s">
        <v>789</v>
      </c>
      <c r="F101" s="392"/>
      <c r="G101" s="392"/>
      <c r="H101" s="392"/>
      <c r="I101" s="392"/>
      <c r="J101" s="407" t="s">
        <v>792</v>
      </c>
      <c r="K101" s="407"/>
      <c r="L101" s="407"/>
      <c r="M101" s="407"/>
      <c r="N101" s="407"/>
      <c r="O101" s="407"/>
      <c r="P101" s="407"/>
      <c r="Q101" s="407"/>
      <c r="R101" s="407"/>
      <c r="S101" s="422">
        <v>1</v>
      </c>
      <c r="T101" s="422"/>
    </row>
    <row r="102" spans="2:20" s="125" customFormat="1" ht="134.44999999999999" customHeight="1" x14ac:dyDescent="0.25">
      <c r="B102" s="191" t="s">
        <v>787</v>
      </c>
      <c r="C102" s="400" t="s">
        <v>790</v>
      </c>
      <c r="D102" s="400"/>
      <c r="E102" s="392" t="s">
        <v>481</v>
      </c>
      <c r="F102" s="392"/>
      <c r="G102" s="392"/>
      <c r="H102" s="392"/>
      <c r="I102" s="392"/>
      <c r="J102" s="397" t="s">
        <v>791</v>
      </c>
      <c r="K102" s="397"/>
      <c r="L102" s="397"/>
      <c r="M102" s="397"/>
      <c r="N102" s="397"/>
      <c r="O102" s="397"/>
      <c r="P102" s="397"/>
      <c r="Q102" s="397"/>
      <c r="R102" s="397"/>
      <c r="S102" s="398">
        <v>1</v>
      </c>
      <c r="T102" s="443"/>
    </row>
    <row r="103" spans="2:20" ht="17.25" customHeight="1" x14ac:dyDescent="0.2">
      <c r="B103" s="437"/>
      <c r="C103" s="438"/>
      <c r="D103" s="438"/>
      <c r="E103" s="439"/>
      <c r="F103" s="439"/>
      <c r="G103" s="439"/>
      <c r="H103" s="439"/>
      <c r="I103" s="439"/>
      <c r="J103" s="439"/>
      <c r="K103" s="439"/>
      <c r="L103" s="439"/>
      <c r="M103" s="439"/>
      <c r="N103" s="439"/>
      <c r="O103" s="439"/>
      <c r="P103" s="439"/>
      <c r="Q103" s="439"/>
      <c r="R103" s="439"/>
      <c r="S103" s="439"/>
      <c r="T103" s="440"/>
    </row>
    <row r="104" spans="2:20" ht="28.5" customHeight="1" x14ac:dyDescent="0.2">
      <c r="B104" s="441" t="s">
        <v>30</v>
      </c>
      <c r="C104" s="442"/>
      <c r="D104" s="675" t="s">
        <v>707</v>
      </c>
      <c r="E104" s="676"/>
      <c r="F104" s="676"/>
      <c r="G104" s="676"/>
      <c r="H104" s="676"/>
      <c r="I104" s="676"/>
      <c r="J104" s="677"/>
      <c r="K104" s="675" t="s">
        <v>363</v>
      </c>
      <c r="L104" s="676"/>
      <c r="M104" s="676"/>
      <c r="N104" s="676"/>
      <c r="O104" s="676"/>
      <c r="P104" s="676"/>
      <c r="Q104" s="676"/>
      <c r="R104" s="677"/>
      <c r="S104" s="426" t="s">
        <v>4</v>
      </c>
      <c r="T104" s="427"/>
    </row>
    <row r="105" spans="2:20" ht="43.15" customHeight="1" x14ac:dyDescent="0.2">
      <c r="B105" s="428" t="s">
        <v>1179</v>
      </c>
      <c r="C105" s="428"/>
      <c r="D105" s="417" t="s">
        <v>1180</v>
      </c>
      <c r="E105" s="418"/>
      <c r="F105" s="418"/>
      <c r="G105" s="418"/>
      <c r="H105" s="418"/>
      <c r="I105" s="418"/>
      <c r="J105" s="419"/>
      <c r="K105" s="420" t="s">
        <v>1181</v>
      </c>
      <c r="L105" s="420"/>
      <c r="M105" s="420"/>
      <c r="N105" s="420"/>
      <c r="O105" s="420"/>
      <c r="P105" s="420"/>
      <c r="Q105" s="420"/>
      <c r="R105" s="420"/>
      <c r="S105" s="421" t="s">
        <v>1182</v>
      </c>
      <c r="T105" s="421"/>
    </row>
    <row r="106" spans="2:20" ht="94.9" customHeight="1" x14ac:dyDescent="0.2">
      <c r="B106" s="428" t="s">
        <v>870</v>
      </c>
      <c r="C106" s="428"/>
      <c r="D106" s="276" t="s">
        <v>1198</v>
      </c>
      <c r="E106" s="276"/>
      <c r="F106" s="276"/>
      <c r="G106" s="276"/>
      <c r="H106" s="276"/>
      <c r="I106" s="276"/>
      <c r="J106" s="276"/>
      <c r="K106" s="420" t="s">
        <v>868</v>
      </c>
      <c r="L106" s="420"/>
      <c r="M106" s="420"/>
      <c r="N106" s="420"/>
      <c r="O106" s="420"/>
      <c r="P106" s="420"/>
      <c r="Q106" s="420"/>
      <c r="R106" s="420"/>
      <c r="S106" s="421" t="s">
        <v>1183</v>
      </c>
      <c r="T106" s="421"/>
    </row>
    <row r="107" spans="2:20" ht="30.6" customHeight="1" x14ac:dyDescent="0.2">
      <c r="B107" s="428" t="s">
        <v>1184</v>
      </c>
      <c r="C107" s="428"/>
      <c r="D107" s="276" t="s">
        <v>1185</v>
      </c>
      <c r="E107" s="276"/>
      <c r="F107" s="276"/>
      <c r="G107" s="276"/>
      <c r="H107" s="276"/>
      <c r="I107" s="276"/>
      <c r="J107" s="276"/>
      <c r="K107" s="420" t="s">
        <v>868</v>
      </c>
      <c r="L107" s="420"/>
      <c r="M107" s="420"/>
      <c r="N107" s="420"/>
      <c r="O107" s="420"/>
      <c r="P107" s="420"/>
      <c r="Q107" s="420"/>
      <c r="R107" s="420"/>
      <c r="S107" s="421">
        <v>44063</v>
      </c>
      <c r="T107" s="421"/>
    </row>
    <row r="108" spans="2:20" ht="29.45" customHeight="1" x14ac:dyDescent="0.2">
      <c r="B108" s="428" t="s">
        <v>1186</v>
      </c>
      <c r="C108" s="428"/>
      <c r="D108" s="276" t="s">
        <v>1187</v>
      </c>
      <c r="E108" s="276"/>
      <c r="F108" s="276"/>
      <c r="G108" s="276"/>
      <c r="H108" s="276"/>
      <c r="I108" s="276"/>
      <c r="J108" s="276"/>
      <c r="K108" s="420" t="s">
        <v>1188</v>
      </c>
      <c r="L108" s="420"/>
      <c r="M108" s="420"/>
      <c r="N108" s="420"/>
      <c r="O108" s="420"/>
      <c r="P108" s="420"/>
      <c r="Q108" s="420"/>
      <c r="R108" s="420"/>
      <c r="S108" s="421">
        <v>44063</v>
      </c>
      <c r="T108" s="421"/>
    </row>
    <row r="109" spans="2:20" ht="65.45" customHeight="1" x14ac:dyDescent="0.2">
      <c r="B109" s="428" t="s">
        <v>1184</v>
      </c>
      <c r="C109" s="428"/>
      <c r="D109" s="276" t="s">
        <v>1189</v>
      </c>
      <c r="E109" s="276"/>
      <c r="F109" s="276"/>
      <c r="G109" s="276"/>
      <c r="H109" s="276"/>
      <c r="I109" s="276"/>
      <c r="J109" s="276"/>
      <c r="K109" s="420" t="s">
        <v>868</v>
      </c>
      <c r="L109" s="420"/>
      <c r="M109" s="420"/>
      <c r="N109" s="420"/>
      <c r="O109" s="420"/>
      <c r="P109" s="420"/>
      <c r="Q109" s="420"/>
      <c r="R109" s="420"/>
      <c r="S109" s="421" t="s">
        <v>1183</v>
      </c>
      <c r="T109" s="421"/>
    </row>
    <row r="110" spans="2:20" ht="48.6" customHeight="1" x14ac:dyDescent="0.2">
      <c r="B110" s="428" t="s">
        <v>1184</v>
      </c>
      <c r="C110" s="428"/>
      <c r="D110" s="276" t="s">
        <v>1190</v>
      </c>
      <c r="E110" s="276"/>
      <c r="F110" s="276"/>
      <c r="G110" s="276"/>
      <c r="H110" s="276"/>
      <c r="I110" s="276"/>
      <c r="J110" s="276"/>
      <c r="K110" s="420" t="s">
        <v>868</v>
      </c>
      <c r="L110" s="420"/>
      <c r="M110" s="420"/>
      <c r="N110" s="420"/>
      <c r="O110" s="420"/>
      <c r="P110" s="420"/>
      <c r="Q110" s="420"/>
      <c r="R110" s="420"/>
      <c r="S110" s="421" t="s">
        <v>1183</v>
      </c>
      <c r="T110" s="421"/>
    </row>
    <row r="111" spans="2:20" ht="41.45" customHeight="1" x14ac:dyDescent="0.2">
      <c r="B111" s="428" t="s">
        <v>1184</v>
      </c>
      <c r="C111" s="428"/>
      <c r="D111" s="276" t="s">
        <v>1191</v>
      </c>
      <c r="E111" s="276"/>
      <c r="F111" s="276"/>
      <c r="G111" s="276"/>
      <c r="H111" s="276"/>
      <c r="I111" s="276"/>
      <c r="J111" s="276"/>
      <c r="K111" s="420" t="s">
        <v>868</v>
      </c>
      <c r="L111" s="420"/>
      <c r="M111" s="420"/>
      <c r="N111" s="420"/>
      <c r="O111" s="420"/>
      <c r="P111" s="420"/>
      <c r="Q111" s="420"/>
      <c r="R111" s="420"/>
      <c r="S111" s="421" t="s">
        <v>1192</v>
      </c>
      <c r="T111" s="421"/>
    </row>
    <row r="112" spans="2:20" ht="40.15" customHeight="1" x14ac:dyDescent="0.2">
      <c r="B112" s="428" t="s">
        <v>869</v>
      </c>
      <c r="C112" s="428"/>
      <c r="D112" s="417" t="s">
        <v>1193</v>
      </c>
      <c r="E112" s="418"/>
      <c r="F112" s="418"/>
      <c r="G112" s="418"/>
      <c r="H112" s="418"/>
      <c r="I112" s="418"/>
      <c r="J112" s="419"/>
      <c r="K112" s="420" t="s">
        <v>868</v>
      </c>
      <c r="L112" s="420"/>
      <c r="M112" s="420"/>
      <c r="N112" s="420"/>
      <c r="O112" s="420"/>
      <c r="P112" s="420"/>
      <c r="Q112" s="420"/>
      <c r="R112" s="420"/>
      <c r="S112" s="421">
        <v>44063</v>
      </c>
      <c r="T112" s="421"/>
    </row>
    <row r="113" spans="1:20" ht="30.6" customHeight="1" x14ac:dyDescent="0.2">
      <c r="B113" s="428" t="s">
        <v>1184</v>
      </c>
      <c r="C113" s="428"/>
      <c r="D113" s="276" t="s">
        <v>1194</v>
      </c>
      <c r="E113" s="276"/>
      <c r="F113" s="276"/>
      <c r="G113" s="276"/>
      <c r="H113" s="276"/>
      <c r="I113" s="276"/>
      <c r="J113" s="276"/>
      <c r="K113" s="420" t="s">
        <v>868</v>
      </c>
      <c r="L113" s="420"/>
      <c r="M113" s="420"/>
      <c r="N113" s="420"/>
      <c r="O113" s="420"/>
      <c r="P113" s="420"/>
      <c r="Q113" s="420"/>
      <c r="R113" s="420"/>
      <c r="S113" s="421" t="s">
        <v>1195</v>
      </c>
      <c r="T113" s="421"/>
    </row>
    <row r="114" spans="1:20" ht="52.9" customHeight="1" x14ac:dyDescent="0.2">
      <c r="B114" s="428" t="s">
        <v>1196</v>
      </c>
      <c r="C114" s="428"/>
      <c r="D114" s="276" t="s">
        <v>1197</v>
      </c>
      <c r="E114" s="276"/>
      <c r="F114" s="276"/>
      <c r="G114" s="276"/>
      <c r="H114" s="276"/>
      <c r="I114" s="276"/>
      <c r="J114" s="276"/>
      <c r="K114" s="420" t="s">
        <v>868</v>
      </c>
      <c r="L114" s="420"/>
      <c r="M114" s="420"/>
      <c r="N114" s="420"/>
      <c r="O114" s="420"/>
      <c r="P114" s="420"/>
      <c r="Q114" s="420"/>
      <c r="R114" s="420"/>
      <c r="S114" s="421">
        <v>44064</v>
      </c>
      <c r="T114" s="421"/>
    </row>
    <row r="115" spans="1:20" ht="25.9" customHeight="1" x14ac:dyDescent="0.2">
      <c r="A115" s="2"/>
      <c r="B115" s="429" t="s">
        <v>42</v>
      </c>
      <c r="C115" s="430"/>
      <c r="D115" s="430"/>
      <c r="E115" s="430"/>
      <c r="F115" s="430"/>
      <c r="G115" s="430"/>
      <c r="H115" s="430"/>
      <c r="I115" s="430"/>
      <c r="J115" s="430"/>
      <c r="K115" s="430"/>
      <c r="L115" s="430"/>
      <c r="M115" s="430"/>
      <c r="N115" s="430"/>
      <c r="O115" s="430"/>
      <c r="P115" s="430"/>
      <c r="Q115" s="430"/>
      <c r="R115" s="430"/>
      <c r="S115" s="430"/>
      <c r="T115" s="431"/>
    </row>
    <row r="116" spans="1:20" ht="24.6" customHeight="1" x14ac:dyDescent="0.2">
      <c r="A116" s="2"/>
      <c r="B116" s="426" t="s">
        <v>43</v>
      </c>
      <c r="C116" s="432"/>
      <c r="D116" s="432"/>
      <c r="E116" s="427"/>
      <c r="F116" s="129" t="s">
        <v>30</v>
      </c>
      <c r="G116" s="426" t="s">
        <v>44</v>
      </c>
      <c r="H116" s="432"/>
      <c r="I116" s="432"/>
      <c r="J116" s="432"/>
      <c r="K116" s="432"/>
      <c r="L116" s="432"/>
      <c r="M116" s="432"/>
      <c r="N116" s="432"/>
      <c r="O116" s="432"/>
      <c r="P116" s="432"/>
      <c r="Q116" s="432"/>
      <c r="R116" s="427"/>
      <c r="S116" s="426" t="s">
        <v>4</v>
      </c>
      <c r="T116" s="427"/>
    </row>
    <row r="117" spans="1:20" ht="37.9" customHeight="1" x14ac:dyDescent="0.2">
      <c r="A117" s="2"/>
      <c r="B117" s="277" t="s">
        <v>642</v>
      </c>
      <c r="C117" s="277"/>
      <c r="D117" s="277"/>
      <c r="E117" s="277"/>
      <c r="F117" s="264" t="s">
        <v>34</v>
      </c>
      <c r="G117" s="276" t="s">
        <v>872</v>
      </c>
      <c r="H117" s="276"/>
      <c r="I117" s="276"/>
      <c r="J117" s="276"/>
      <c r="K117" s="276"/>
      <c r="L117" s="276"/>
      <c r="M117" s="276"/>
      <c r="N117" s="276"/>
      <c r="O117" s="276"/>
      <c r="P117" s="276"/>
      <c r="Q117" s="276"/>
      <c r="R117" s="276"/>
      <c r="S117" s="421">
        <v>44068</v>
      </c>
      <c r="T117" s="421"/>
    </row>
    <row r="118" spans="1:20" ht="37.9" customHeight="1" x14ac:dyDescent="0.2">
      <c r="A118" s="2"/>
      <c r="B118" s="277" t="s">
        <v>1209</v>
      </c>
      <c r="C118" s="277"/>
      <c r="D118" s="277"/>
      <c r="E118" s="277"/>
      <c r="F118" s="264" t="s">
        <v>34</v>
      </c>
      <c r="G118" s="276" t="s">
        <v>873</v>
      </c>
      <c r="H118" s="276"/>
      <c r="I118" s="276"/>
      <c r="J118" s="276"/>
      <c r="K118" s="276"/>
      <c r="L118" s="276"/>
      <c r="M118" s="276"/>
      <c r="N118" s="276"/>
      <c r="O118" s="276"/>
      <c r="P118" s="276"/>
      <c r="Q118" s="276"/>
      <c r="R118" s="276"/>
      <c r="S118" s="421">
        <v>44065</v>
      </c>
      <c r="T118" s="421"/>
    </row>
    <row r="119" spans="1:20" ht="37.9" customHeight="1" x14ac:dyDescent="0.2">
      <c r="A119" s="2"/>
      <c r="B119" s="277" t="s">
        <v>1210</v>
      </c>
      <c r="C119" s="277"/>
      <c r="D119" s="277"/>
      <c r="E119" s="277"/>
      <c r="F119" s="264" t="s">
        <v>34</v>
      </c>
      <c r="G119" s="276" t="s">
        <v>1211</v>
      </c>
      <c r="H119" s="276"/>
      <c r="I119" s="276"/>
      <c r="J119" s="276"/>
      <c r="K119" s="276"/>
      <c r="L119" s="276"/>
      <c r="M119" s="276"/>
      <c r="N119" s="276"/>
      <c r="O119" s="276"/>
      <c r="P119" s="276"/>
      <c r="Q119" s="276"/>
      <c r="R119" s="276"/>
      <c r="S119" s="421" t="s">
        <v>1212</v>
      </c>
      <c r="T119" s="421"/>
    </row>
    <row r="120" spans="1:20" ht="37.9" customHeight="1" x14ac:dyDescent="0.2">
      <c r="A120" s="2"/>
      <c r="B120" s="277" t="s">
        <v>1213</v>
      </c>
      <c r="C120" s="277"/>
      <c r="D120" s="277"/>
      <c r="E120" s="277"/>
      <c r="F120" s="264">
        <v>4</v>
      </c>
      <c r="G120" s="276" t="s">
        <v>1214</v>
      </c>
      <c r="H120" s="276"/>
      <c r="I120" s="276"/>
      <c r="J120" s="276"/>
      <c r="K120" s="276"/>
      <c r="L120" s="276"/>
      <c r="M120" s="276"/>
      <c r="N120" s="276"/>
      <c r="O120" s="276"/>
      <c r="P120" s="276"/>
      <c r="Q120" s="276"/>
      <c r="R120" s="276"/>
      <c r="S120" s="421">
        <v>44064</v>
      </c>
      <c r="T120" s="421"/>
    </row>
    <row r="121" spans="1:20" ht="37.9" customHeight="1" x14ac:dyDescent="0.2">
      <c r="A121" s="2"/>
      <c r="B121" s="277"/>
      <c r="C121" s="277"/>
      <c r="D121" s="277"/>
      <c r="E121" s="277"/>
      <c r="F121" s="264">
        <v>3</v>
      </c>
      <c r="G121" s="276" t="s">
        <v>1215</v>
      </c>
      <c r="H121" s="276"/>
      <c r="I121" s="276"/>
      <c r="J121" s="276"/>
      <c r="K121" s="276"/>
      <c r="L121" s="276"/>
      <c r="M121" s="276"/>
      <c r="N121" s="276"/>
      <c r="O121" s="276"/>
      <c r="P121" s="276"/>
      <c r="Q121" s="276"/>
      <c r="R121" s="276"/>
      <c r="S121" s="421">
        <v>44069</v>
      </c>
      <c r="T121" s="421"/>
    </row>
    <row r="122" spans="1:20" ht="37.9" customHeight="1" x14ac:dyDescent="0.2">
      <c r="A122" s="2"/>
      <c r="B122" s="277" t="s">
        <v>1216</v>
      </c>
      <c r="C122" s="277"/>
      <c r="D122" s="277"/>
      <c r="E122" s="277"/>
      <c r="F122" s="264" t="s">
        <v>34</v>
      </c>
      <c r="G122" s="276" t="s">
        <v>1217</v>
      </c>
      <c r="H122" s="276"/>
      <c r="I122" s="276"/>
      <c r="J122" s="276"/>
      <c r="K122" s="276"/>
      <c r="L122" s="276"/>
      <c r="M122" s="276"/>
      <c r="N122" s="276"/>
      <c r="O122" s="276"/>
      <c r="P122" s="276"/>
      <c r="Q122" s="276"/>
      <c r="R122" s="276"/>
      <c r="S122" s="421">
        <v>44063</v>
      </c>
      <c r="T122" s="421"/>
    </row>
    <row r="123" spans="1:20" ht="37.9" customHeight="1" x14ac:dyDescent="0.2">
      <c r="A123" s="2"/>
      <c r="B123" s="277"/>
      <c r="C123" s="277"/>
      <c r="D123" s="277"/>
      <c r="E123" s="277"/>
      <c r="F123" s="264">
        <v>4</v>
      </c>
      <c r="G123" s="276" t="s">
        <v>1250</v>
      </c>
      <c r="H123" s="276"/>
      <c r="I123" s="276"/>
      <c r="J123" s="276"/>
      <c r="K123" s="276"/>
      <c r="L123" s="276"/>
      <c r="M123" s="276"/>
      <c r="N123" s="276"/>
      <c r="O123" s="276"/>
      <c r="P123" s="276"/>
      <c r="Q123" s="276"/>
      <c r="R123" s="276"/>
      <c r="S123" s="421">
        <v>44065</v>
      </c>
      <c r="T123" s="421"/>
    </row>
    <row r="124" spans="1:20" ht="37.9" customHeight="1" x14ac:dyDescent="0.2">
      <c r="A124" s="2"/>
      <c r="B124" s="277"/>
      <c r="C124" s="277"/>
      <c r="D124" s="277"/>
      <c r="E124" s="277"/>
      <c r="F124" s="264" t="s">
        <v>34</v>
      </c>
      <c r="G124" s="420" t="s">
        <v>1218</v>
      </c>
      <c r="H124" s="420"/>
      <c r="I124" s="420"/>
      <c r="J124" s="420"/>
      <c r="K124" s="420"/>
      <c r="L124" s="420"/>
      <c r="M124" s="420"/>
      <c r="N124" s="420"/>
      <c r="O124" s="420"/>
      <c r="P124" s="420"/>
      <c r="Q124" s="420"/>
      <c r="R124" s="420"/>
      <c r="S124" s="421">
        <v>44067</v>
      </c>
      <c r="T124" s="421"/>
    </row>
    <row r="125" spans="1:20" ht="37.9" customHeight="1" x14ac:dyDescent="0.2">
      <c r="A125" s="2"/>
      <c r="B125" s="277" t="s">
        <v>874</v>
      </c>
      <c r="C125" s="277"/>
      <c r="D125" s="277"/>
      <c r="E125" s="277"/>
      <c r="F125" s="264" t="s">
        <v>34</v>
      </c>
      <c r="G125" s="276" t="s">
        <v>1219</v>
      </c>
      <c r="H125" s="276"/>
      <c r="I125" s="276"/>
      <c r="J125" s="276"/>
      <c r="K125" s="276"/>
      <c r="L125" s="276"/>
      <c r="M125" s="276"/>
      <c r="N125" s="276"/>
      <c r="O125" s="276"/>
      <c r="P125" s="276"/>
      <c r="Q125" s="276"/>
      <c r="R125" s="276"/>
      <c r="S125" s="421">
        <v>44068</v>
      </c>
      <c r="T125" s="421"/>
    </row>
    <row r="126" spans="1:20" ht="15" customHeight="1" x14ac:dyDescent="0.2">
      <c r="B126" s="67"/>
      <c r="C126" s="62"/>
      <c r="D126" s="62"/>
      <c r="E126" s="62"/>
      <c r="F126" s="62"/>
      <c r="G126" s="62"/>
      <c r="H126" s="62"/>
      <c r="I126" s="62"/>
      <c r="J126" s="62"/>
      <c r="K126" s="62"/>
      <c r="L126" s="62"/>
      <c r="M126" s="62"/>
      <c r="N126" s="62"/>
      <c r="O126" s="62"/>
      <c r="P126" s="62"/>
      <c r="Q126" s="62"/>
      <c r="R126" s="62"/>
      <c r="S126" s="62"/>
      <c r="T126" s="63"/>
    </row>
    <row r="127" spans="1:20" ht="25.5" customHeight="1" x14ac:dyDescent="0.2">
      <c r="B127" s="433" t="s">
        <v>374</v>
      </c>
      <c r="C127" s="434"/>
      <c r="D127" s="434"/>
      <c r="E127" s="434"/>
      <c r="F127" s="434"/>
      <c r="G127" s="434"/>
      <c r="H127" s="434"/>
      <c r="I127" s="434"/>
      <c r="J127" s="434"/>
      <c r="K127" s="434"/>
      <c r="L127" s="434"/>
      <c r="M127" s="434"/>
      <c r="N127" s="434"/>
      <c r="O127" s="434"/>
      <c r="P127" s="434"/>
      <c r="Q127" s="434"/>
      <c r="R127" s="434"/>
      <c r="S127" s="434"/>
      <c r="T127" s="435"/>
    </row>
    <row r="128" spans="1:20" ht="34.9" customHeight="1" x14ac:dyDescent="0.2">
      <c r="B128" s="545" t="s">
        <v>45</v>
      </c>
      <c r="C128" s="547"/>
      <c r="D128" s="426" t="s">
        <v>482</v>
      </c>
      <c r="E128" s="432"/>
      <c r="F128" s="432"/>
      <c r="G128" s="432"/>
      <c r="H128" s="432"/>
      <c r="I128" s="432"/>
      <c r="J128" s="427"/>
      <c r="K128" s="426" t="s">
        <v>46</v>
      </c>
      <c r="L128" s="432"/>
      <c r="M128" s="432"/>
      <c r="N128" s="432"/>
      <c r="O128" s="432"/>
      <c r="P128" s="432"/>
      <c r="Q128" s="432"/>
      <c r="R128" s="427"/>
      <c r="S128" s="426" t="s">
        <v>4</v>
      </c>
      <c r="T128" s="427"/>
    </row>
    <row r="129" spans="2:20" ht="30" customHeight="1" x14ac:dyDescent="0.2">
      <c r="B129" s="268" t="s">
        <v>1228</v>
      </c>
      <c r="C129" s="269"/>
      <c r="D129" s="270" t="s">
        <v>1229</v>
      </c>
      <c r="E129" s="271"/>
      <c r="F129" s="271"/>
      <c r="G129" s="271"/>
      <c r="H129" s="271"/>
      <c r="I129" s="271"/>
      <c r="J129" s="272"/>
      <c r="K129" s="273" t="s">
        <v>1230</v>
      </c>
      <c r="L129" s="274"/>
      <c r="M129" s="274"/>
      <c r="N129" s="274"/>
      <c r="O129" s="274"/>
      <c r="P129" s="274"/>
      <c r="Q129" s="274"/>
      <c r="R129" s="275"/>
      <c r="S129" s="278" t="s">
        <v>1231</v>
      </c>
      <c r="T129" s="279"/>
    </row>
    <row r="130" spans="2:20" ht="112.15" customHeight="1" x14ac:dyDescent="0.2">
      <c r="B130" s="268" t="s">
        <v>10</v>
      </c>
      <c r="C130" s="269"/>
      <c r="D130" s="273" t="s">
        <v>1232</v>
      </c>
      <c r="E130" s="274"/>
      <c r="F130" s="274"/>
      <c r="G130" s="274"/>
      <c r="H130" s="274"/>
      <c r="I130" s="274"/>
      <c r="J130" s="275"/>
      <c r="K130" s="273" t="s">
        <v>1233</v>
      </c>
      <c r="L130" s="274"/>
      <c r="M130" s="274"/>
      <c r="N130" s="274"/>
      <c r="O130" s="274"/>
      <c r="P130" s="274"/>
      <c r="Q130" s="274"/>
      <c r="R130" s="275"/>
      <c r="S130" s="278">
        <v>44063</v>
      </c>
      <c r="T130" s="279"/>
    </row>
    <row r="131" spans="2:20" ht="36" customHeight="1" x14ac:dyDescent="0.2">
      <c r="B131" s="268" t="s">
        <v>10</v>
      </c>
      <c r="C131" s="269"/>
      <c r="D131" s="273" t="s">
        <v>1234</v>
      </c>
      <c r="E131" s="274"/>
      <c r="F131" s="274"/>
      <c r="G131" s="274"/>
      <c r="H131" s="274"/>
      <c r="I131" s="274"/>
      <c r="J131" s="275"/>
      <c r="K131" s="273" t="s">
        <v>1235</v>
      </c>
      <c r="L131" s="274"/>
      <c r="M131" s="274"/>
      <c r="N131" s="274"/>
      <c r="O131" s="274"/>
      <c r="P131" s="274"/>
      <c r="Q131" s="274"/>
      <c r="R131" s="275"/>
      <c r="S131" s="278">
        <v>44064</v>
      </c>
      <c r="T131" s="279"/>
    </row>
    <row r="132" spans="2:20" ht="30.6" customHeight="1" x14ac:dyDescent="0.2">
      <c r="B132" s="268" t="s">
        <v>9</v>
      </c>
      <c r="C132" s="269"/>
      <c r="D132" s="273" t="s">
        <v>1236</v>
      </c>
      <c r="E132" s="274"/>
      <c r="F132" s="274"/>
      <c r="G132" s="274"/>
      <c r="H132" s="274"/>
      <c r="I132" s="274"/>
      <c r="J132" s="275"/>
      <c r="K132" s="273" t="s">
        <v>1237</v>
      </c>
      <c r="L132" s="274"/>
      <c r="M132" s="274"/>
      <c r="N132" s="274"/>
      <c r="O132" s="274"/>
      <c r="P132" s="274"/>
      <c r="Q132" s="274"/>
      <c r="R132" s="275"/>
      <c r="S132" s="278">
        <v>44064</v>
      </c>
      <c r="T132" s="279"/>
    </row>
    <row r="133" spans="2:20" ht="30.6" customHeight="1" x14ac:dyDescent="0.2">
      <c r="B133" s="268" t="s">
        <v>10</v>
      </c>
      <c r="C133" s="269"/>
      <c r="D133" s="273" t="s">
        <v>1238</v>
      </c>
      <c r="E133" s="274"/>
      <c r="F133" s="274"/>
      <c r="G133" s="274"/>
      <c r="H133" s="274"/>
      <c r="I133" s="274"/>
      <c r="J133" s="275"/>
      <c r="K133" s="273" t="s">
        <v>1239</v>
      </c>
      <c r="L133" s="274"/>
      <c r="M133" s="274"/>
      <c r="N133" s="274"/>
      <c r="O133" s="274"/>
      <c r="P133" s="274"/>
      <c r="Q133" s="274"/>
      <c r="R133" s="275"/>
      <c r="S133" s="278">
        <v>44064</v>
      </c>
      <c r="T133" s="279"/>
    </row>
    <row r="134" spans="2:20" ht="90.6" customHeight="1" x14ac:dyDescent="0.2">
      <c r="B134" s="268" t="s">
        <v>1228</v>
      </c>
      <c r="C134" s="269"/>
      <c r="D134" s="273" t="s">
        <v>1240</v>
      </c>
      <c r="E134" s="274"/>
      <c r="F134" s="274"/>
      <c r="G134" s="274"/>
      <c r="H134" s="274"/>
      <c r="I134" s="274"/>
      <c r="J134" s="275"/>
      <c r="K134" s="273" t="s">
        <v>1241</v>
      </c>
      <c r="L134" s="274"/>
      <c r="M134" s="274"/>
      <c r="N134" s="274"/>
      <c r="O134" s="274"/>
      <c r="P134" s="274"/>
      <c r="Q134" s="274"/>
      <c r="R134" s="275"/>
      <c r="S134" s="278">
        <v>44067</v>
      </c>
      <c r="T134" s="279"/>
    </row>
    <row r="135" spans="2:20" ht="31.15" customHeight="1" x14ac:dyDescent="0.2">
      <c r="B135" s="268" t="s">
        <v>10</v>
      </c>
      <c r="C135" s="269"/>
      <c r="D135" s="273" t="s">
        <v>1242</v>
      </c>
      <c r="E135" s="274"/>
      <c r="F135" s="274"/>
      <c r="G135" s="274"/>
      <c r="H135" s="274"/>
      <c r="I135" s="274"/>
      <c r="J135" s="275"/>
      <c r="K135" s="273" t="s">
        <v>1243</v>
      </c>
      <c r="L135" s="274"/>
      <c r="M135" s="274"/>
      <c r="N135" s="274"/>
      <c r="O135" s="274"/>
      <c r="P135" s="274"/>
      <c r="Q135" s="274"/>
      <c r="R135" s="275"/>
      <c r="S135" s="278">
        <v>44067</v>
      </c>
      <c r="T135" s="279"/>
    </row>
    <row r="136" spans="2:20" ht="60" customHeight="1" x14ac:dyDescent="0.2">
      <c r="B136" s="268" t="s">
        <v>1228</v>
      </c>
      <c r="C136" s="269"/>
      <c r="D136" s="273" t="s">
        <v>1244</v>
      </c>
      <c r="E136" s="274"/>
      <c r="F136" s="274"/>
      <c r="G136" s="274"/>
      <c r="H136" s="274"/>
      <c r="I136" s="274"/>
      <c r="J136" s="275"/>
      <c r="K136" s="273" t="s">
        <v>1245</v>
      </c>
      <c r="L136" s="274"/>
      <c r="M136" s="274"/>
      <c r="N136" s="274"/>
      <c r="O136" s="274"/>
      <c r="P136" s="274"/>
      <c r="Q136" s="274"/>
      <c r="R136" s="275"/>
      <c r="S136" s="278">
        <v>44069</v>
      </c>
      <c r="T136" s="279"/>
    </row>
    <row r="137" spans="2:20" ht="62.45" customHeight="1" x14ac:dyDescent="0.2">
      <c r="B137" s="268" t="s">
        <v>1228</v>
      </c>
      <c r="C137" s="269"/>
      <c r="D137" s="273" t="s">
        <v>1246</v>
      </c>
      <c r="E137" s="274"/>
      <c r="F137" s="274"/>
      <c r="G137" s="274"/>
      <c r="H137" s="274"/>
      <c r="I137" s="274"/>
      <c r="J137" s="275"/>
      <c r="K137" s="273" t="s">
        <v>1245</v>
      </c>
      <c r="L137" s="274"/>
      <c r="M137" s="274"/>
      <c r="N137" s="274"/>
      <c r="O137" s="274"/>
      <c r="P137" s="274"/>
      <c r="Q137" s="274"/>
      <c r="R137" s="275"/>
      <c r="S137" s="278">
        <v>44069</v>
      </c>
      <c r="T137" s="279"/>
    </row>
    <row r="138" spans="2:20" ht="30.6" customHeight="1" x14ac:dyDescent="0.2">
      <c r="B138" s="268" t="s">
        <v>1228</v>
      </c>
      <c r="C138" s="269"/>
      <c r="D138" s="270" t="s">
        <v>1247</v>
      </c>
      <c r="E138" s="271"/>
      <c r="F138" s="271"/>
      <c r="G138" s="271"/>
      <c r="H138" s="271"/>
      <c r="I138" s="271"/>
      <c r="J138" s="272"/>
      <c r="K138" s="273" t="s">
        <v>1248</v>
      </c>
      <c r="L138" s="274"/>
      <c r="M138" s="274"/>
      <c r="N138" s="274"/>
      <c r="O138" s="274"/>
      <c r="P138" s="274"/>
      <c r="Q138" s="274"/>
      <c r="R138" s="275"/>
      <c r="S138" s="278" t="s">
        <v>1231</v>
      </c>
      <c r="T138" s="279"/>
    </row>
    <row r="139" spans="2:20" s="3" customFormat="1" ht="22.5" customHeight="1" x14ac:dyDescent="0.2">
      <c r="B139" s="688" t="s">
        <v>47</v>
      </c>
      <c r="C139" s="689"/>
      <c r="D139" s="689"/>
      <c r="E139" s="689"/>
      <c r="F139" s="689"/>
      <c r="G139" s="689"/>
      <c r="H139" s="689"/>
      <c r="I139" s="689"/>
      <c r="J139" s="689"/>
      <c r="K139" s="689"/>
      <c r="L139" s="689"/>
      <c r="M139" s="689"/>
      <c r="N139" s="689"/>
      <c r="O139" s="689"/>
      <c r="P139" s="689"/>
      <c r="Q139" s="689"/>
      <c r="R139" s="689"/>
      <c r="S139" s="689"/>
      <c r="T139" s="690"/>
    </row>
    <row r="140" spans="2:20" s="6" customFormat="1" ht="22.5" customHeight="1" x14ac:dyDescent="0.2">
      <c r="B140" s="520" t="s">
        <v>48</v>
      </c>
      <c r="C140" s="521"/>
      <c r="D140" s="521"/>
      <c r="E140" s="521"/>
      <c r="F140" s="521"/>
      <c r="G140" s="521"/>
      <c r="H140" s="521"/>
      <c r="I140" s="521"/>
      <c r="J140" s="521"/>
      <c r="K140" s="521"/>
      <c r="L140" s="521"/>
      <c r="M140" s="521"/>
      <c r="N140" s="521"/>
      <c r="O140" s="521"/>
      <c r="P140" s="521"/>
      <c r="Q140" s="521"/>
      <c r="R140" s="521"/>
      <c r="S140" s="521"/>
      <c r="T140" s="522"/>
    </row>
    <row r="141" spans="2:20" s="7" customFormat="1" ht="47.1" customHeight="1" x14ac:dyDescent="0.25">
      <c r="B141" s="612" t="s">
        <v>483</v>
      </c>
      <c r="C141" s="613"/>
      <c r="D141" s="613"/>
      <c r="E141" s="613"/>
      <c r="F141" s="613"/>
      <c r="G141" s="613"/>
      <c r="H141" s="613"/>
      <c r="I141" s="613"/>
      <c r="J141" s="613"/>
      <c r="K141" s="613"/>
      <c r="L141" s="613"/>
      <c r="M141" s="613"/>
      <c r="N141" s="613"/>
      <c r="O141" s="613"/>
      <c r="P141" s="613"/>
      <c r="Q141" s="613"/>
      <c r="R141" s="613"/>
      <c r="S141" s="613"/>
      <c r="T141" s="614"/>
    </row>
    <row r="142" spans="2:20" s="6" customFormat="1" ht="22.5" customHeight="1" x14ac:dyDescent="0.2">
      <c r="B142" s="678"/>
      <c r="C142" s="679"/>
      <c r="D142" s="679"/>
      <c r="E142" s="679"/>
      <c r="F142" s="679"/>
      <c r="G142" s="679"/>
      <c r="H142" s="679"/>
      <c r="I142" s="679"/>
      <c r="J142" s="679"/>
      <c r="K142" s="679"/>
      <c r="L142" s="679"/>
      <c r="M142" s="679"/>
      <c r="N142" s="679"/>
      <c r="O142" s="679"/>
      <c r="P142" s="679"/>
      <c r="Q142" s="679"/>
      <c r="R142" s="679"/>
      <c r="S142" s="679"/>
      <c r="T142" s="680"/>
    </row>
    <row r="143" spans="2:20" s="6" customFormat="1" ht="22.5" customHeight="1" x14ac:dyDescent="0.2">
      <c r="B143" s="360" t="s">
        <v>49</v>
      </c>
      <c r="C143" s="361"/>
      <c r="D143" s="361"/>
      <c r="E143" s="361"/>
      <c r="F143" s="361"/>
      <c r="G143" s="361"/>
      <c r="H143" s="361"/>
      <c r="I143" s="361"/>
      <c r="J143" s="361"/>
      <c r="K143" s="361"/>
      <c r="L143" s="361"/>
      <c r="M143" s="361"/>
      <c r="N143" s="361"/>
      <c r="O143" s="361"/>
      <c r="P143" s="361"/>
      <c r="Q143" s="361"/>
      <c r="R143" s="361"/>
      <c r="S143" s="361"/>
      <c r="T143" s="362"/>
    </row>
    <row r="144" spans="2:20" s="6" customFormat="1" ht="22.5" customHeight="1" x14ac:dyDescent="0.2">
      <c r="B144" s="489" t="s">
        <v>50</v>
      </c>
      <c r="C144" s="489"/>
      <c r="D144" s="445" t="s">
        <v>484</v>
      </c>
      <c r="E144" s="446"/>
      <c r="F144" s="446"/>
      <c r="G144" s="446"/>
      <c r="H144" s="446"/>
      <c r="I144" s="446"/>
      <c r="J144" s="447"/>
      <c r="K144" s="504" t="s">
        <v>25</v>
      </c>
      <c r="L144" s="504"/>
      <c r="M144" s="504"/>
      <c r="N144" s="504"/>
      <c r="O144" s="504"/>
      <c r="P144" s="504"/>
      <c r="Q144" s="504"/>
      <c r="R144" s="504"/>
      <c r="S144" s="445" t="s">
        <v>51</v>
      </c>
      <c r="T144" s="447"/>
    </row>
    <row r="145" spans="2:20" s="6" customFormat="1" ht="277.89999999999998" customHeight="1" x14ac:dyDescent="0.2">
      <c r="B145" s="457" t="s">
        <v>52</v>
      </c>
      <c r="C145" s="457"/>
      <c r="D145" s="685" t="s">
        <v>485</v>
      </c>
      <c r="E145" s="686"/>
      <c r="F145" s="686"/>
      <c r="G145" s="686"/>
      <c r="H145" s="686"/>
      <c r="I145" s="686"/>
      <c r="J145" s="687"/>
      <c r="K145" s="684" t="s">
        <v>507</v>
      </c>
      <c r="L145" s="684"/>
      <c r="M145" s="684"/>
      <c r="N145" s="684"/>
      <c r="O145" s="684"/>
      <c r="P145" s="684"/>
      <c r="Q145" s="684"/>
      <c r="R145" s="684"/>
      <c r="S145" s="670" t="s">
        <v>508</v>
      </c>
      <c r="T145" s="671"/>
    </row>
    <row r="146" spans="2:20" s="6" customFormat="1" ht="126.75" customHeight="1" x14ac:dyDescent="0.2">
      <c r="B146" s="457" t="s">
        <v>53</v>
      </c>
      <c r="C146" s="457"/>
      <c r="D146" s="672" t="s">
        <v>486</v>
      </c>
      <c r="E146" s="673"/>
      <c r="F146" s="673"/>
      <c r="G146" s="673"/>
      <c r="H146" s="673"/>
      <c r="I146" s="673"/>
      <c r="J146" s="674"/>
      <c r="K146" s="654" t="s">
        <v>54</v>
      </c>
      <c r="L146" s="654"/>
      <c r="M146" s="654"/>
      <c r="N146" s="654"/>
      <c r="O146" s="654"/>
      <c r="P146" s="654"/>
      <c r="Q146" s="654"/>
      <c r="R146" s="654"/>
      <c r="S146" s="670" t="s">
        <v>508</v>
      </c>
      <c r="T146" s="671"/>
    </row>
    <row r="147" spans="2:20" s="6" customFormat="1" ht="82.5" customHeight="1" x14ac:dyDescent="0.2">
      <c r="B147" s="457" t="s">
        <v>55</v>
      </c>
      <c r="C147" s="457"/>
      <c r="D147" s="672" t="s">
        <v>487</v>
      </c>
      <c r="E147" s="673"/>
      <c r="F147" s="673"/>
      <c r="G147" s="673"/>
      <c r="H147" s="673"/>
      <c r="I147" s="673"/>
      <c r="J147" s="674"/>
      <c r="K147" s="654" t="s">
        <v>56</v>
      </c>
      <c r="L147" s="654"/>
      <c r="M147" s="654"/>
      <c r="N147" s="654"/>
      <c r="O147" s="654"/>
      <c r="P147" s="654"/>
      <c r="Q147" s="654"/>
      <c r="R147" s="654"/>
      <c r="S147" s="682" t="s">
        <v>57</v>
      </c>
      <c r="T147" s="683"/>
    </row>
    <row r="148" spans="2:20" s="6" customFormat="1" ht="329.25" customHeight="1" x14ac:dyDescent="0.2">
      <c r="B148" s="457" t="s">
        <v>22</v>
      </c>
      <c r="C148" s="457"/>
      <c r="D148" s="672" t="s">
        <v>488</v>
      </c>
      <c r="E148" s="673"/>
      <c r="F148" s="673"/>
      <c r="G148" s="673"/>
      <c r="H148" s="673"/>
      <c r="I148" s="673"/>
      <c r="J148" s="674"/>
      <c r="K148" s="276" t="s">
        <v>114</v>
      </c>
      <c r="L148" s="681"/>
      <c r="M148" s="681"/>
      <c r="N148" s="681"/>
      <c r="O148" s="681"/>
      <c r="P148" s="681"/>
      <c r="Q148" s="681"/>
      <c r="R148" s="681"/>
      <c r="S148" s="682" t="s">
        <v>57</v>
      </c>
      <c r="T148" s="683"/>
    </row>
    <row r="149" spans="2:20" s="6" customFormat="1" ht="158.1" customHeight="1" x14ac:dyDescent="0.2">
      <c r="B149" s="457" t="s">
        <v>58</v>
      </c>
      <c r="C149" s="457"/>
      <c r="D149" s="672" t="s">
        <v>489</v>
      </c>
      <c r="E149" s="673"/>
      <c r="F149" s="673"/>
      <c r="G149" s="673"/>
      <c r="H149" s="673"/>
      <c r="I149" s="673"/>
      <c r="J149" s="674"/>
      <c r="K149" s="654" t="s">
        <v>59</v>
      </c>
      <c r="L149" s="654"/>
      <c r="M149" s="654"/>
      <c r="N149" s="654"/>
      <c r="O149" s="654"/>
      <c r="P149" s="654"/>
      <c r="Q149" s="654"/>
      <c r="R149" s="654"/>
      <c r="S149" s="670" t="s">
        <v>60</v>
      </c>
      <c r="T149" s="671"/>
    </row>
    <row r="150" spans="2:20" s="6" customFormat="1" ht="22.5" customHeight="1" x14ac:dyDescent="0.2">
      <c r="B150" s="322"/>
      <c r="C150" s="359"/>
      <c r="D150" s="359"/>
      <c r="E150" s="359"/>
      <c r="F150" s="359"/>
      <c r="G150" s="359"/>
      <c r="H150" s="359"/>
      <c r="I150" s="359"/>
      <c r="J150" s="359"/>
      <c r="K150" s="359"/>
      <c r="L150" s="359"/>
      <c r="M150" s="359"/>
      <c r="N150" s="359"/>
      <c r="O150" s="359"/>
      <c r="P150" s="359"/>
      <c r="Q150" s="359"/>
      <c r="R150" s="359"/>
      <c r="S150" s="359"/>
      <c r="T150" s="323"/>
    </row>
    <row r="151" spans="2:20" s="3" customFormat="1" ht="22.5" customHeight="1" x14ac:dyDescent="0.2">
      <c r="B151" s="360" t="s">
        <v>115</v>
      </c>
      <c r="C151" s="361"/>
      <c r="D151" s="361"/>
      <c r="E151" s="361"/>
      <c r="F151" s="361"/>
      <c r="G151" s="361"/>
      <c r="H151" s="361"/>
      <c r="I151" s="361"/>
      <c r="J151" s="361"/>
      <c r="K151" s="361"/>
      <c r="L151" s="361"/>
      <c r="M151" s="361"/>
      <c r="N151" s="361"/>
      <c r="O151" s="361"/>
      <c r="P151" s="361"/>
      <c r="Q151" s="361"/>
      <c r="R151" s="361"/>
      <c r="S151" s="361"/>
      <c r="T151" s="362"/>
    </row>
    <row r="152" spans="2:20" s="3" customFormat="1" ht="29.25" customHeight="1" x14ac:dyDescent="0.2">
      <c r="B152" s="4"/>
      <c r="C152" s="4"/>
      <c r="D152" s="4"/>
      <c r="E152" s="4"/>
      <c r="F152" s="4"/>
      <c r="G152" s="100"/>
      <c r="H152" s="4"/>
      <c r="I152" s="5"/>
      <c r="J152" s="4"/>
      <c r="K152" s="4"/>
      <c r="L152" s="377"/>
      <c r="M152" s="378"/>
      <c r="N152" s="378"/>
      <c r="O152" s="378"/>
      <c r="P152" s="378"/>
      <c r="Q152" s="378"/>
      <c r="R152" s="378"/>
      <c r="S152" s="378"/>
      <c r="T152" s="379"/>
    </row>
    <row r="153" spans="2:20" s="3" customFormat="1" ht="22.5" customHeight="1" x14ac:dyDescent="0.2">
      <c r="B153" s="365" t="s">
        <v>61</v>
      </c>
      <c r="C153" s="367"/>
      <c r="D153" s="367"/>
      <c r="E153" s="367"/>
      <c r="F153" s="367"/>
      <c r="G153" s="367"/>
      <c r="H153" s="367"/>
      <c r="I153" s="367"/>
      <c r="J153" s="367"/>
      <c r="K153" s="366"/>
      <c r="L153" s="380"/>
      <c r="M153" s="381"/>
      <c r="N153" s="381"/>
      <c r="O153" s="381"/>
      <c r="P153" s="381"/>
      <c r="Q153" s="381"/>
      <c r="R153" s="381"/>
      <c r="S153" s="381"/>
      <c r="T153" s="382"/>
    </row>
    <row r="154" spans="2:20" s="3" customFormat="1" ht="28.5" customHeight="1" x14ac:dyDescent="0.2">
      <c r="B154" s="457" t="s">
        <v>62</v>
      </c>
      <c r="C154" s="457"/>
      <c r="D154" s="457"/>
      <c r="E154" s="365" t="s">
        <v>439</v>
      </c>
      <c r="F154" s="366"/>
      <c r="G154" s="8" t="s">
        <v>63</v>
      </c>
      <c r="H154" s="9" t="s">
        <v>64</v>
      </c>
      <c r="I154" s="10" t="s">
        <v>65</v>
      </c>
      <c r="J154" s="96" t="s">
        <v>66</v>
      </c>
      <c r="K154" s="96" t="s">
        <v>67</v>
      </c>
      <c r="L154" s="380"/>
      <c r="M154" s="381"/>
      <c r="N154" s="381"/>
      <c r="O154" s="381"/>
      <c r="P154" s="381"/>
      <c r="Q154" s="381"/>
      <c r="R154" s="381"/>
      <c r="S154" s="381"/>
      <c r="T154" s="382"/>
    </row>
    <row r="155" spans="2:20" s="3" customFormat="1" ht="25.5" customHeight="1" x14ac:dyDescent="0.2">
      <c r="B155" s="338" t="s">
        <v>68</v>
      </c>
      <c r="C155" s="339"/>
      <c r="D155" s="340"/>
      <c r="E155" s="354">
        <v>38.89</v>
      </c>
      <c r="F155" s="355"/>
      <c r="G155" s="13">
        <f>+E168</f>
        <v>0.61660000000000004</v>
      </c>
      <c r="H155" s="27">
        <f>+G168</f>
        <v>0.75580000000000003</v>
      </c>
      <c r="I155" s="11">
        <v>42684</v>
      </c>
      <c r="J155" s="11">
        <v>44923</v>
      </c>
      <c r="K155" s="12">
        <f t="shared" ref="K155:K162" si="0">+J155-I155</f>
        <v>2239</v>
      </c>
      <c r="L155" s="380"/>
      <c r="M155" s="381"/>
      <c r="N155" s="381"/>
      <c r="O155" s="381"/>
      <c r="P155" s="381"/>
      <c r="Q155" s="381"/>
      <c r="R155" s="381"/>
      <c r="S155" s="381"/>
      <c r="T155" s="382"/>
    </row>
    <row r="156" spans="2:20" s="3" customFormat="1" ht="15" customHeight="1" x14ac:dyDescent="0.2">
      <c r="B156" s="338" t="s">
        <v>69</v>
      </c>
      <c r="C156" s="339"/>
      <c r="D156" s="340"/>
      <c r="E156" s="354">
        <v>21.84</v>
      </c>
      <c r="F156" s="355"/>
      <c r="G156" s="13">
        <f>+F212</f>
        <v>0.42520000000000002</v>
      </c>
      <c r="H156" s="27">
        <f>+H212</f>
        <v>0.56430000000000002</v>
      </c>
      <c r="I156" s="11">
        <v>43044</v>
      </c>
      <c r="J156" s="11">
        <v>44772</v>
      </c>
      <c r="K156" s="12">
        <f t="shared" si="0"/>
        <v>1728</v>
      </c>
      <c r="L156" s="380"/>
      <c r="M156" s="381"/>
      <c r="N156" s="381"/>
      <c r="O156" s="381"/>
      <c r="P156" s="381"/>
      <c r="Q156" s="381"/>
      <c r="R156" s="381"/>
      <c r="S156" s="381"/>
      <c r="T156" s="382"/>
    </row>
    <row r="157" spans="2:20" s="3" customFormat="1" ht="30.75" customHeight="1" x14ac:dyDescent="0.2">
      <c r="B157" s="338" t="s">
        <v>70</v>
      </c>
      <c r="C157" s="339"/>
      <c r="D157" s="340"/>
      <c r="E157" s="354">
        <v>0</v>
      </c>
      <c r="F157" s="355"/>
      <c r="G157" s="151">
        <f>F247</f>
        <v>1</v>
      </c>
      <c r="H157" s="152">
        <f>H247</f>
        <v>1</v>
      </c>
      <c r="I157" s="11">
        <v>42689</v>
      </c>
      <c r="J157" s="11">
        <v>42840</v>
      </c>
      <c r="K157" s="12">
        <f t="shared" si="0"/>
        <v>151</v>
      </c>
      <c r="L157" s="380"/>
      <c r="M157" s="381"/>
      <c r="N157" s="381"/>
      <c r="O157" s="381"/>
      <c r="P157" s="381"/>
      <c r="Q157" s="381"/>
      <c r="R157" s="381"/>
      <c r="S157" s="381"/>
      <c r="T157" s="382"/>
    </row>
    <row r="158" spans="2:20" s="3" customFormat="1" ht="25.5" customHeight="1" x14ac:dyDescent="0.2">
      <c r="B158" s="338" t="s">
        <v>71</v>
      </c>
      <c r="C158" s="339"/>
      <c r="D158" s="340"/>
      <c r="E158" s="354">
        <v>34.69</v>
      </c>
      <c r="F158" s="355"/>
      <c r="G158" s="13">
        <f>+E262</f>
        <v>0.68359999999999999</v>
      </c>
      <c r="H158" s="27">
        <f>+G262</f>
        <v>0.77949999999999997</v>
      </c>
      <c r="I158" s="11">
        <v>42684</v>
      </c>
      <c r="J158" s="11">
        <v>44923</v>
      </c>
      <c r="K158" s="12">
        <f t="shared" si="0"/>
        <v>2239</v>
      </c>
      <c r="L158" s="380"/>
      <c r="M158" s="381"/>
      <c r="N158" s="381"/>
      <c r="O158" s="381"/>
      <c r="P158" s="381"/>
      <c r="Q158" s="381"/>
      <c r="R158" s="381"/>
      <c r="S158" s="381"/>
      <c r="T158" s="382"/>
    </row>
    <row r="159" spans="2:20" s="3" customFormat="1" ht="23.25" customHeight="1" x14ac:dyDescent="0.2">
      <c r="B159" s="338" t="s">
        <v>589</v>
      </c>
      <c r="C159" s="339"/>
      <c r="D159" s="340"/>
      <c r="E159" s="368">
        <v>4.58</v>
      </c>
      <c r="F159" s="369"/>
      <c r="G159" s="151">
        <f>+H285</f>
        <v>1</v>
      </c>
      <c r="H159" s="152">
        <f>+H282</f>
        <v>1</v>
      </c>
      <c r="I159" s="11">
        <v>42684</v>
      </c>
      <c r="J159" s="11">
        <v>43895</v>
      </c>
      <c r="K159" s="374">
        <f t="shared" si="0"/>
        <v>1211</v>
      </c>
      <c r="L159" s="380"/>
      <c r="M159" s="381"/>
      <c r="N159" s="381"/>
      <c r="O159" s="381"/>
      <c r="P159" s="381"/>
      <c r="Q159" s="381"/>
      <c r="R159" s="381"/>
      <c r="S159" s="381"/>
      <c r="T159" s="382"/>
    </row>
    <row r="160" spans="2:20" s="3" customFormat="1" ht="22.5" customHeight="1" x14ac:dyDescent="0.2">
      <c r="B160" s="338" t="s">
        <v>590</v>
      </c>
      <c r="C160" s="339"/>
      <c r="D160" s="340"/>
      <c r="E160" s="370"/>
      <c r="F160" s="371"/>
      <c r="G160" s="151">
        <f>+F295</f>
        <v>1</v>
      </c>
      <c r="H160" s="152">
        <f>+H295</f>
        <v>1</v>
      </c>
      <c r="I160" s="11">
        <v>42684</v>
      </c>
      <c r="J160" s="11">
        <v>43895</v>
      </c>
      <c r="K160" s="375"/>
      <c r="L160" s="380"/>
      <c r="M160" s="381"/>
      <c r="N160" s="381"/>
      <c r="O160" s="381"/>
      <c r="P160" s="381"/>
      <c r="Q160" s="381"/>
      <c r="R160" s="381"/>
      <c r="S160" s="381"/>
      <c r="T160" s="382"/>
    </row>
    <row r="161" spans="2:20" s="18" customFormat="1" ht="19.5" customHeight="1" x14ac:dyDescent="0.2">
      <c r="B161" s="338" t="s">
        <v>101</v>
      </c>
      <c r="C161" s="339"/>
      <c r="D161" s="340"/>
      <c r="E161" s="372"/>
      <c r="F161" s="373"/>
      <c r="G161" s="151">
        <v>1</v>
      </c>
      <c r="H161" s="152">
        <v>1</v>
      </c>
      <c r="I161" s="14"/>
      <c r="J161" s="14"/>
      <c r="K161" s="376"/>
      <c r="L161" s="380"/>
      <c r="M161" s="381"/>
      <c r="N161" s="381"/>
      <c r="O161" s="381"/>
      <c r="P161" s="381"/>
      <c r="Q161" s="381"/>
      <c r="R161" s="381"/>
      <c r="S161" s="381"/>
      <c r="T161" s="382"/>
    </row>
    <row r="162" spans="2:20" s="18" customFormat="1" ht="21.75" customHeight="1" x14ac:dyDescent="0.25">
      <c r="B162" s="365" t="s">
        <v>72</v>
      </c>
      <c r="C162" s="367"/>
      <c r="D162" s="366"/>
      <c r="E162" s="363">
        <f>SUM(E155:F159)</f>
        <v>100</v>
      </c>
      <c r="F162" s="364"/>
      <c r="G162" s="148">
        <f>+G155*E155+G156*E156+G157*E157+G158*E158+G160*E159</f>
        <v>61.560025999999993</v>
      </c>
      <c r="H162" s="148">
        <f>+H155*E155+H156*E156+H157*E157+H158*E158+H161*E159</f>
        <v>73.338228999999998</v>
      </c>
      <c r="I162" s="149">
        <v>42684</v>
      </c>
      <c r="J162" s="149">
        <v>44549</v>
      </c>
      <c r="K162" s="150">
        <f t="shared" si="0"/>
        <v>1865</v>
      </c>
      <c r="L162" s="380"/>
      <c r="M162" s="381"/>
      <c r="N162" s="381"/>
      <c r="O162" s="381"/>
      <c r="P162" s="381"/>
      <c r="Q162" s="381"/>
      <c r="R162" s="381"/>
      <c r="S162" s="381"/>
      <c r="T162" s="382"/>
    </row>
    <row r="163" spans="2:20" s="18" customFormat="1" ht="14.25" x14ac:dyDescent="0.2">
      <c r="B163" s="97"/>
      <c r="C163" s="97"/>
      <c r="D163" s="97"/>
      <c r="E163" s="13"/>
      <c r="F163" s="13"/>
      <c r="G163" s="15"/>
      <c r="H163" s="14"/>
      <c r="I163" s="16"/>
      <c r="J163" s="14"/>
      <c r="K163" s="14"/>
      <c r="L163" s="383"/>
      <c r="M163" s="384"/>
      <c r="N163" s="384"/>
      <c r="O163" s="384"/>
      <c r="P163" s="384"/>
      <c r="Q163" s="384"/>
      <c r="R163" s="384"/>
      <c r="S163" s="384"/>
      <c r="T163" s="385"/>
    </row>
    <row r="164" spans="2:20" s="3" customFormat="1" ht="15" customHeight="1" x14ac:dyDescent="0.2">
      <c r="B164" s="351" t="s">
        <v>73</v>
      </c>
      <c r="C164" s="352"/>
      <c r="D164" s="352"/>
      <c r="E164" s="352"/>
      <c r="F164" s="352"/>
      <c r="G164" s="352"/>
      <c r="H164" s="352"/>
      <c r="I164" s="352"/>
      <c r="J164" s="352"/>
      <c r="K164" s="352"/>
      <c r="L164" s="352"/>
      <c r="M164" s="352"/>
      <c r="N164" s="352"/>
      <c r="O164" s="352"/>
      <c r="P164" s="352"/>
      <c r="Q164" s="352"/>
      <c r="R164" s="352"/>
      <c r="S164" s="352"/>
      <c r="T164" s="353"/>
    </row>
    <row r="165" spans="2:20" s="3" customFormat="1" ht="22.5" customHeight="1" x14ac:dyDescent="0.2">
      <c r="B165" s="356" t="s">
        <v>496</v>
      </c>
      <c r="C165" s="357"/>
      <c r="D165" s="357"/>
      <c r="E165" s="357"/>
      <c r="F165" s="357"/>
      <c r="G165" s="357"/>
      <c r="H165" s="357"/>
      <c r="I165" s="357"/>
      <c r="J165" s="357"/>
      <c r="K165" s="357"/>
      <c r="L165" s="357"/>
      <c r="M165" s="357"/>
      <c r="N165" s="357"/>
      <c r="O165" s="357"/>
      <c r="P165" s="357"/>
      <c r="Q165" s="357"/>
      <c r="R165" s="357"/>
      <c r="S165" s="357"/>
      <c r="T165" s="358"/>
    </row>
    <row r="166" spans="2:20" s="3" customFormat="1" ht="33.75" customHeight="1" x14ac:dyDescent="0.2">
      <c r="B166" s="297" t="s">
        <v>116</v>
      </c>
      <c r="C166" s="298"/>
      <c r="D166" s="298"/>
      <c r="E166" s="298"/>
      <c r="F166" s="298"/>
      <c r="G166" s="298"/>
      <c r="H166" s="298"/>
      <c r="I166" s="298"/>
      <c r="J166" s="298"/>
      <c r="K166" s="299"/>
      <c r="L166" s="342"/>
      <c r="M166" s="343"/>
      <c r="N166" s="343"/>
      <c r="O166" s="343"/>
      <c r="P166" s="343"/>
      <c r="Q166" s="343"/>
      <c r="R166" s="343"/>
      <c r="S166" s="343"/>
      <c r="T166" s="344"/>
    </row>
    <row r="167" spans="2:20" s="3" customFormat="1" ht="22.5" customHeight="1" x14ac:dyDescent="0.2">
      <c r="B167" s="277" t="s">
        <v>74</v>
      </c>
      <c r="C167" s="277"/>
      <c r="D167" s="277"/>
      <c r="E167" s="268" t="s">
        <v>440</v>
      </c>
      <c r="F167" s="269"/>
      <c r="G167" s="277" t="s">
        <v>64</v>
      </c>
      <c r="H167" s="277"/>
      <c r="I167" s="277" t="s">
        <v>75</v>
      </c>
      <c r="J167" s="277"/>
      <c r="K167" s="277"/>
      <c r="L167" s="345"/>
      <c r="M167" s="346"/>
      <c r="N167" s="346"/>
      <c r="O167" s="346"/>
      <c r="P167" s="346"/>
      <c r="Q167" s="346"/>
      <c r="R167" s="346"/>
      <c r="S167" s="346"/>
      <c r="T167" s="347"/>
    </row>
    <row r="168" spans="2:20" s="3" customFormat="1" ht="22.5" customHeight="1" x14ac:dyDescent="0.2">
      <c r="B168" s="290" t="s">
        <v>76</v>
      </c>
      <c r="C168" s="290"/>
      <c r="D168" s="290"/>
      <c r="E168" s="336">
        <f>+G171</f>
        <v>0.61660000000000004</v>
      </c>
      <c r="F168" s="337"/>
      <c r="G168" s="293">
        <v>0.75580000000000003</v>
      </c>
      <c r="H168" s="293"/>
      <c r="I168" s="294">
        <f>E168-G168</f>
        <v>-0.13919999999999999</v>
      </c>
      <c r="J168" s="294"/>
      <c r="K168" s="294"/>
      <c r="L168" s="345"/>
      <c r="M168" s="346"/>
      <c r="N168" s="346"/>
      <c r="O168" s="346"/>
      <c r="P168" s="346"/>
      <c r="Q168" s="346"/>
      <c r="R168" s="346"/>
      <c r="S168" s="346"/>
      <c r="T168" s="347"/>
    </row>
    <row r="169" spans="2:20" s="3" customFormat="1" ht="22.5" customHeight="1" x14ac:dyDescent="0.2">
      <c r="B169" s="322"/>
      <c r="C169" s="359"/>
      <c r="D169" s="359"/>
      <c r="E169" s="359"/>
      <c r="F169" s="359"/>
      <c r="G169" s="359"/>
      <c r="H169" s="359"/>
      <c r="I169" s="359"/>
      <c r="J169" s="359"/>
      <c r="K169" s="323"/>
      <c r="L169" s="345"/>
      <c r="M169" s="346"/>
      <c r="N169" s="346"/>
      <c r="O169" s="346"/>
      <c r="P169" s="346"/>
      <c r="Q169" s="346"/>
      <c r="R169" s="346"/>
      <c r="S169" s="346"/>
      <c r="T169" s="347"/>
    </row>
    <row r="170" spans="2:20" s="3" customFormat="1" ht="32.25" customHeight="1" x14ac:dyDescent="0.2">
      <c r="B170" s="277" t="s">
        <v>77</v>
      </c>
      <c r="C170" s="277"/>
      <c r="D170" s="277" t="s">
        <v>66</v>
      </c>
      <c r="E170" s="277"/>
      <c r="F170" s="93" t="s">
        <v>78</v>
      </c>
      <c r="G170" s="294" t="s">
        <v>79</v>
      </c>
      <c r="H170" s="294"/>
      <c r="I170" s="93" t="s">
        <v>80</v>
      </c>
      <c r="J170" s="294" t="s">
        <v>81</v>
      </c>
      <c r="K170" s="294"/>
      <c r="L170" s="345"/>
      <c r="M170" s="346"/>
      <c r="N170" s="346"/>
      <c r="O170" s="346"/>
      <c r="P170" s="346"/>
      <c r="Q170" s="346"/>
      <c r="R170" s="346"/>
      <c r="S170" s="346"/>
      <c r="T170" s="347"/>
    </row>
    <row r="171" spans="2:20" s="3" customFormat="1" ht="29.25" customHeight="1" x14ac:dyDescent="0.2">
      <c r="B171" s="579">
        <f>I155</f>
        <v>42684</v>
      </c>
      <c r="C171" s="312"/>
      <c r="D171" s="579">
        <f>J155</f>
        <v>44923</v>
      </c>
      <c r="E171" s="312"/>
      <c r="F171" s="17">
        <f>K155</f>
        <v>2239</v>
      </c>
      <c r="G171" s="336">
        <v>0.61660000000000004</v>
      </c>
      <c r="H171" s="665"/>
      <c r="I171" s="665"/>
      <c r="J171" s="665"/>
      <c r="K171" s="337"/>
      <c r="L171" s="345"/>
      <c r="M171" s="346"/>
      <c r="N171" s="346"/>
      <c r="O171" s="346"/>
      <c r="P171" s="346"/>
      <c r="Q171" s="346"/>
      <c r="R171" s="346"/>
      <c r="S171" s="346"/>
      <c r="T171" s="347"/>
    </row>
    <row r="172" spans="2:20" s="3" customFormat="1" ht="25.5" customHeight="1" x14ac:dyDescent="0.2">
      <c r="B172" s="322"/>
      <c r="C172" s="359"/>
      <c r="D172" s="359"/>
      <c r="E172" s="359"/>
      <c r="F172" s="359"/>
      <c r="G172" s="359"/>
      <c r="H172" s="359"/>
      <c r="I172" s="359"/>
      <c r="J172" s="359"/>
      <c r="K172" s="323"/>
      <c r="L172" s="345"/>
      <c r="M172" s="346"/>
      <c r="N172" s="346"/>
      <c r="O172" s="346"/>
      <c r="P172" s="346"/>
      <c r="Q172" s="346"/>
      <c r="R172" s="346"/>
      <c r="S172" s="346"/>
      <c r="T172" s="347"/>
    </row>
    <row r="173" spans="2:20" s="3" customFormat="1" ht="19.5" customHeight="1" x14ac:dyDescent="0.2">
      <c r="B173" s="297" t="s">
        <v>82</v>
      </c>
      <c r="C173" s="298"/>
      <c r="D173" s="298"/>
      <c r="E173" s="298"/>
      <c r="F173" s="298"/>
      <c r="G173" s="298"/>
      <c r="H173" s="298"/>
      <c r="I173" s="298"/>
      <c r="J173" s="298"/>
      <c r="K173" s="299"/>
      <c r="L173" s="348"/>
      <c r="M173" s="349"/>
      <c r="N173" s="349"/>
      <c r="O173" s="349"/>
      <c r="P173" s="349"/>
      <c r="Q173" s="349"/>
      <c r="R173" s="349"/>
      <c r="S173" s="349"/>
      <c r="T173" s="350"/>
    </row>
    <row r="174" spans="2:20" s="3" customFormat="1" ht="22.5" customHeight="1" x14ac:dyDescent="0.2">
      <c r="B174" s="341" t="s">
        <v>83</v>
      </c>
      <c r="C174" s="341"/>
      <c r="D174" s="341"/>
      <c r="E174" s="341"/>
      <c r="F174" s="329" t="s">
        <v>663</v>
      </c>
      <c r="G174" s="329"/>
      <c r="H174" s="329"/>
      <c r="I174" s="329"/>
      <c r="J174" s="330" t="s">
        <v>84</v>
      </c>
      <c r="K174" s="331"/>
      <c r="L174" s="331"/>
      <c r="M174" s="331"/>
      <c r="N174" s="331"/>
      <c r="O174" s="331"/>
      <c r="P174" s="331"/>
      <c r="Q174" s="331"/>
      <c r="R174" s="331"/>
      <c r="S174" s="331"/>
      <c r="T174" s="332"/>
    </row>
    <row r="175" spans="2:20" s="3" customFormat="1" ht="19.5" customHeight="1" x14ac:dyDescent="0.2">
      <c r="B175" s="341" t="s">
        <v>85</v>
      </c>
      <c r="C175" s="341"/>
      <c r="D175" s="341" t="s">
        <v>441</v>
      </c>
      <c r="E175" s="341"/>
      <c r="F175" s="329"/>
      <c r="G175" s="329"/>
      <c r="H175" s="329"/>
      <c r="I175" s="329"/>
      <c r="J175" s="333"/>
      <c r="K175" s="334"/>
      <c r="L175" s="334"/>
      <c r="M175" s="334"/>
      <c r="N175" s="334"/>
      <c r="O175" s="334"/>
      <c r="P175" s="334"/>
      <c r="Q175" s="334"/>
      <c r="R175" s="334"/>
      <c r="S175" s="334"/>
      <c r="T175" s="335"/>
    </row>
    <row r="176" spans="2:20" s="3" customFormat="1" ht="66.599999999999994" customHeight="1" x14ac:dyDescent="0.2">
      <c r="B176" s="285" t="s">
        <v>495</v>
      </c>
      <c r="C176" s="286"/>
      <c r="D176" s="285" t="s">
        <v>594</v>
      </c>
      <c r="E176" s="286"/>
      <c r="F176" s="285" t="s">
        <v>612</v>
      </c>
      <c r="G176" s="292"/>
      <c r="H176" s="292"/>
      <c r="I176" s="286"/>
      <c r="J176" s="280" t="s">
        <v>851</v>
      </c>
      <c r="K176" s="281"/>
      <c r="L176" s="281"/>
      <c r="M176" s="281"/>
      <c r="N176" s="281"/>
      <c r="O176" s="281"/>
      <c r="P176" s="281"/>
      <c r="Q176" s="281"/>
      <c r="R176" s="281"/>
      <c r="S176" s="281"/>
      <c r="T176" s="282"/>
    </row>
    <row r="177" spans="2:20" s="3" customFormat="1" ht="70.900000000000006" customHeight="1" x14ac:dyDescent="0.2">
      <c r="B177" s="285" t="s">
        <v>631</v>
      </c>
      <c r="C177" s="286"/>
      <c r="D177" s="285" t="s">
        <v>676</v>
      </c>
      <c r="E177" s="286"/>
      <c r="F177" s="283" t="s">
        <v>844</v>
      </c>
      <c r="G177" s="287"/>
      <c r="H177" s="287"/>
      <c r="I177" s="284"/>
      <c r="J177" s="280" t="s">
        <v>1084</v>
      </c>
      <c r="K177" s="281"/>
      <c r="L177" s="281"/>
      <c r="M177" s="281"/>
      <c r="N177" s="281"/>
      <c r="O177" s="281"/>
      <c r="P177" s="281"/>
      <c r="Q177" s="281"/>
      <c r="R177" s="281"/>
      <c r="S177" s="281"/>
      <c r="T177" s="282"/>
    </row>
    <row r="178" spans="2:20" s="3" customFormat="1" ht="45" customHeight="1" x14ac:dyDescent="0.2">
      <c r="B178" s="285" t="s">
        <v>676</v>
      </c>
      <c r="C178" s="286"/>
      <c r="D178" s="285" t="s">
        <v>695</v>
      </c>
      <c r="E178" s="286"/>
      <c r="F178" s="283" t="s">
        <v>739</v>
      </c>
      <c r="G178" s="287"/>
      <c r="H178" s="287"/>
      <c r="I178" s="284"/>
      <c r="J178" s="280" t="s">
        <v>1055</v>
      </c>
      <c r="K178" s="281"/>
      <c r="L178" s="281"/>
      <c r="M178" s="281"/>
      <c r="N178" s="281"/>
      <c r="O178" s="281"/>
      <c r="P178" s="281"/>
      <c r="Q178" s="281"/>
      <c r="R178" s="281"/>
      <c r="S178" s="281"/>
      <c r="T178" s="282"/>
    </row>
    <row r="179" spans="2:20" s="3" customFormat="1" ht="48.6" customHeight="1" x14ac:dyDescent="0.2">
      <c r="B179" s="285" t="s">
        <v>685</v>
      </c>
      <c r="C179" s="286"/>
      <c r="D179" s="285" t="s">
        <v>686</v>
      </c>
      <c r="E179" s="286"/>
      <c r="F179" s="283" t="s">
        <v>696</v>
      </c>
      <c r="G179" s="287"/>
      <c r="H179" s="287"/>
      <c r="I179" s="284"/>
      <c r="J179" s="280" t="s">
        <v>845</v>
      </c>
      <c r="K179" s="281"/>
      <c r="L179" s="281"/>
      <c r="M179" s="281"/>
      <c r="N179" s="281"/>
      <c r="O179" s="281"/>
      <c r="P179" s="281"/>
      <c r="Q179" s="281"/>
      <c r="R179" s="281"/>
      <c r="S179" s="281"/>
      <c r="T179" s="282"/>
    </row>
    <row r="180" spans="2:20" s="3" customFormat="1" ht="48.6" customHeight="1" x14ac:dyDescent="0.2">
      <c r="B180" s="285" t="s">
        <v>686</v>
      </c>
      <c r="C180" s="286"/>
      <c r="D180" s="285" t="s">
        <v>795</v>
      </c>
      <c r="E180" s="286"/>
      <c r="F180" s="283" t="s">
        <v>687</v>
      </c>
      <c r="G180" s="287"/>
      <c r="H180" s="287"/>
      <c r="I180" s="284"/>
      <c r="J180" s="280" t="s">
        <v>1056</v>
      </c>
      <c r="K180" s="281"/>
      <c r="L180" s="281"/>
      <c r="M180" s="281"/>
      <c r="N180" s="281"/>
      <c r="O180" s="281"/>
      <c r="P180" s="281"/>
      <c r="Q180" s="281"/>
      <c r="R180" s="281"/>
      <c r="S180" s="281"/>
      <c r="T180" s="282"/>
    </row>
    <row r="181" spans="2:20" s="3" customFormat="1" ht="36.6" customHeight="1" x14ac:dyDescent="0.2">
      <c r="B181" s="285" t="s">
        <v>595</v>
      </c>
      <c r="C181" s="286"/>
      <c r="D181" s="285"/>
      <c r="E181" s="286"/>
      <c r="F181" s="283" t="s">
        <v>708</v>
      </c>
      <c r="G181" s="287"/>
      <c r="H181" s="287"/>
      <c r="I181" s="284"/>
      <c r="J181" s="280" t="s">
        <v>1057</v>
      </c>
      <c r="K181" s="281"/>
      <c r="L181" s="281"/>
      <c r="M181" s="281"/>
      <c r="N181" s="281"/>
      <c r="O181" s="281"/>
      <c r="P181" s="281"/>
      <c r="Q181" s="281"/>
      <c r="R181" s="281"/>
      <c r="S181" s="281"/>
      <c r="T181" s="282"/>
    </row>
    <row r="182" spans="2:20" s="3" customFormat="1" ht="58.9" customHeight="1" x14ac:dyDescent="0.2">
      <c r="B182" s="283" t="s">
        <v>744</v>
      </c>
      <c r="C182" s="284"/>
      <c r="D182" s="285"/>
      <c r="E182" s="286"/>
      <c r="F182" s="283" t="s">
        <v>796</v>
      </c>
      <c r="G182" s="287"/>
      <c r="H182" s="287"/>
      <c r="I182" s="284"/>
      <c r="J182" s="280" t="s">
        <v>834</v>
      </c>
      <c r="K182" s="281"/>
      <c r="L182" s="281"/>
      <c r="M182" s="281"/>
      <c r="N182" s="281"/>
      <c r="O182" s="281"/>
      <c r="P182" s="281"/>
      <c r="Q182" s="281"/>
      <c r="R182" s="281"/>
      <c r="S182" s="281"/>
      <c r="T182" s="282"/>
    </row>
    <row r="183" spans="2:20" s="3" customFormat="1" ht="39" customHeight="1" x14ac:dyDescent="0.2">
      <c r="B183" s="283" t="s">
        <v>806</v>
      </c>
      <c r="C183" s="284"/>
      <c r="D183" s="285" t="s">
        <v>807</v>
      </c>
      <c r="E183" s="286"/>
      <c r="F183" s="285" t="s">
        <v>808</v>
      </c>
      <c r="G183" s="292"/>
      <c r="H183" s="292"/>
      <c r="I183" s="286"/>
      <c r="J183" s="280" t="s">
        <v>1058</v>
      </c>
      <c r="K183" s="281"/>
      <c r="L183" s="281"/>
      <c r="M183" s="281"/>
      <c r="N183" s="281"/>
      <c r="O183" s="281"/>
      <c r="P183" s="281"/>
      <c r="Q183" s="281"/>
      <c r="R183" s="281"/>
      <c r="S183" s="281"/>
      <c r="T183" s="282"/>
    </row>
    <row r="184" spans="2:20" s="3" customFormat="1" ht="52.15" customHeight="1" x14ac:dyDescent="0.2">
      <c r="B184" s="283" t="s">
        <v>647</v>
      </c>
      <c r="C184" s="284"/>
      <c r="D184" s="285"/>
      <c r="E184" s="286"/>
      <c r="F184" s="285" t="s">
        <v>688</v>
      </c>
      <c r="G184" s="292"/>
      <c r="H184" s="292"/>
      <c r="I184" s="286"/>
      <c r="J184" s="280" t="s">
        <v>1059</v>
      </c>
      <c r="K184" s="281"/>
      <c r="L184" s="281"/>
      <c r="M184" s="281"/>
      <c r="N184" s="281"/>
      <c r="O184" s="281"/>
      <c r="P184" s="281"/>
      <c r="Q184" s="281"/>
      <c r="R184" s="281"/>
      <c r="S184" s="281"/>
      <c r="T184" s="282"/>
    </row>
    <row r="185" spans="2:20" s="3" customFormat="1" ht="44.45" customHeight="1" x14ac:dyDescent="0.2">
      <c r="B185" s="283" t="s">
        <v>632</v>
      </c>
      <c r="C185" s="284"/>
      <c r="D185" s="285"/>
      <c r="E185" s="286"/>
      <c r="F185" s="285" t="s">
        <v>689</v>
      </c>
      <c r="G185" s="292"/>
      <c r="H185" s="292"/>
      <c r="I185" s="286"/>
      <c r="J185" s="280" t="s">
        <v>1060</v>
      </c>
      <c r="K185" s="281"/>
      <c r="L185" s="281"/>
      <c r="M185" s="281"/>
      <c r="N185" s="281"/>
      <c r="O185" s="281"/>
      <c r="P185" s="281"/>
      <c r="Q185" s="281"/>
      <c r="R185" s="281"/>
      <c r="S185" s="281"/>
      <c r="T185" s="282"/>
    </row>
    <row r="186" spans="2:20" s="3" customFormat="1" ht="38.450000000000003" customHeight="1" x14ac:dyDescent="0.2">
      <c r="B186" s="283" t="s">
        <v>835</v>
      </c>
      <c r="C186" s="284"/>
      <c r="D186" s="285"/>
      <c r="E186" s="286"/>
      <c r="F186" s="285" t="s">
        <v>808</v>
      </c>
      <c r="G186" s="292"/>
      <c r="H186" s="292"/>
      <c r="I186" s="286"/>
      <c r="J186" s="280" t="s">
        <v>1061</v>
      </c>
      <c r="K186" s="281"/>
      <c r="L186" s="281"/>
      <c r="M186" s="281"/>
      <c r="N186" s="281"/>
      <c r="O186" s="281"/>
      <c r="P186" s="281"/>
      <c r="Q186" s="281"/>
      <c r="R186" s="281"/>
      <c r="S186" s="281"/>
      <c r="T186" s="282"/>
    </row>
    <row r="187" spans="2:20" s="3" customFormat="1" ht="37.9" customHeight="1" x14ac:dyDescent="0.2">
      <c r="B187" s="283" t="s">
        <v>677</v>
      </c>
      <c r="C187" s="284"/>
      <c r="D187" s="285"/>
      <c r="E187" s="286"/>
      <c r="F187" s="285" t="s">
        <v>664</v>
      </c>
      <c r="G187" s="292"/>
      <c r="H187" s="292"/>
      <c r="I187" s="286"/>
      <c r="J187" s="280" t="s">
        <v>1062</v>
      </c>
      <c r="K187" s="281"/>
      <c r="L187" s="281"/>
      <c r="M187" s="281"/>
      <c r="N187" s="281"/>
      <c r="O187" s="281"/>
      <c r="P187" s="281"/>
      <c r="Q187" s="281"/>
      <c r="R187" s="281"/>
      <c r="S187" s="281"/>
      <c r="T187" s="282"/>
    </row>
    <row r="188" spans="2:20" s="3" customFormat="1" ht="48.6" customHeight="1" x14ac:dyDescent="0.2">
      <c r="B188" s="285" t="s">
        <v>745</v>
      </c>
      <c r="C188" s="286"/>
      <c r="D188" s="285" t="s">
        <v>809</v>
      </c>
      <c r="E188" s="286"/>
      <c r="F188" s="283" t="s">
        <v>746</v>
      </c>
      <c r="G188" s="287"/>
      <c r="H188" s="287"/>
      <c r="I188" s="284"/>
      <c r="J188" s="280" t="s">
        <v>1063</v>
      </c>
      <c r="K188" s="281"/>
      <c r="L188" s="281"/>
      <c r="M188" s="281"/>
      <c r="N188" s="281"/>
      <c r="O188" s="281"/>
      <c r="P188" s="281"/>
      <c r="Q188" s="281"/>
      <c r="R188" s="281"/>
      <c r="S188" s="281"/>
      <c r="T188" s="282"/>
    </row>
    <row r="189" spans="2:20" s="3" customFormat="1" ht="82.15" customHeight="1" x14ac:dyDescent="0.2">
      <c r="B189" s="285" t="s">
        <v>613</v>
      </c>
      <c r="C189" s="286"/>
      <c r="D189" s="285"/>
      <c r="E189" s="286"/>
      <c r="F189" s="283" t="s">
        <v>740</v>
      </c>
      <c r="G189" s="287"/>
      <c r="H189" s="287"/>
      <c r="I189" s="284"/>
      <c r="J189" s="280" t="s">
        <v>1064</v>
      </c>
      <c r="K189" s="281"/>
      <c r="L189" s="281"/>
      <c r="M189" s="281"/>
      <c r="N189" s="281"/>
      <c r="O189" s="281"/>
      <c r="P189" s="281"/>
      <c r="Q189" s="281"/>
      <c r="R189" s="281"/>
      <c r="S189" s="281"/>
      <c r="T189" s="282"/>
    </row>
    <row r="190" spans="2:20" s="3" customFormat="1" ht="44.45" customHeight="1" x14ac:dyDescent="0.2">
      <c r="B190" s="285" t="s">
        <v>747</v>
      </c>
      <c r="C190" s="286"/>
      <c r="D190" s="285"/>
      <c r="E190" s="286"/>
      <c r="F190" s="283" t="s">
        <v>748</v>
      </c>
      <c r="G190" s="287"/>
      <c r="H190" s="287"/>
      <c r="I190" s="284"/>
      <c r="J190" s="280" t="s">
        <v>1065</v>
      </c>
      <c r="K190" s="281"/>
      <c r="L190" s="281"/>
      <c r="M190" s="281"/>
      <c r="N190" s="281"/>
      <c r="O190" s="281"/>
      <c r="P190" s="281"/>
      <c r="Q190" s="281"/>
      <c r="R190" s="281"/>
      <c r="S190" s="281"/>
      <c r="T190" s="282"/>
    </row>
    <row r="191" spans="2:20" s="3" customFormat="1" ht="61.15" customHeight="1" x14ac:dyDescent="0.2">
      <c r="B191" s="285" t="s">
        <v>697</v>
      </c>
      <c r="C191" s="286"/>
      <c r="D191" s="285"/>
      <c r="E191" s="286"/>
      <c r="F191" s="283" t="s">
        <v>797</v>
      </c>
      <c r="G191" s="287"/>
      <c r="H191" s="287"/>
      <c r="I191" s="284"/>
      <c r="J191" s="280" t="s">
        <v>1066</v>
      </c>
      <c r="K191" s="281"/>
      <c r="L191" s="281"/>
      <c r="M191" s="281"/>
      <c r="N191" s="281"/>
      <c r="O191" s="281"/>
      <c r="P191" s="281"/>
      <c r="Q191" s="281"/>
      <c r="R191" s="281"/>
      <c r="S191" s="281"/>
      <c r="T191" s="282"/>
    </row>
    <row r="192" spans="2:20" s="3" customFormat="1" ht="55.9" customHeight="1" x14ac:dyDescent="0.2">
      <c r="B192" s="283" t="s">
        <v>596</v>
      </c>
      <c r="C192" s="284"/>
      <c r="D192" s="285"/>
      <c r="E192" s="286"/>
      <c r="F192" s="283" t="s">
        <v>603</v>
      </c>
      <c r="G192" s="287"/>
      <c r="H192" s="287"/>
      <c r="I192" s="284"/>
      <c r="J192" s="280" t="s">
        <v>798</v>
      </c>
      <c r="K192" s="281"/>
      <c r="L192" s="281"/>
      <c r="M192" s="281"/>
      <c r="N192" s="281"/>
      <c r="O192" s="281"/>
      <c r="P192" s="281"/>
      <c r="Q192" s="281"/>
      <c r="R192" s="281"/>
      <c r="S192" s="281"/>
      <c r="T192" s="282"/>
    </row>
    <row r="193" spans="2:20" s="3" customFormat="1" ht="68.45" customHeight="1" x14ac:dyDescent="0.2">
      <c r="B193" s="285" t="s">
        <v>633</v>
      </c>
      <c r="C193" s="286"/>
      <c r="D193" s="285"/>
      <c r="E193" s="286"/>
      <c r="F193" s="285" t="s">
        <v>690</v>
      </c>
      <c r="G193" s="292"/>
      <c r="H193" s="292"/>
      <c r="I193" s="286"/>
      <c r="J193" s="280" t="s">
        <v>1067</v>
      </c>
      <c r="K193" s="281"/>
      <c r="L193" s="281"/>
      <c r="M193" s="281"/>
      <c r="N193" s="281"/>
      <c r="O193" s="281"/>
      <c r="P193" s="281"/>
      <c r="Q193" s="281"/>
      <c r="R193" s="281"/>
      <c r="S193" s="281"/>
      <c r="T193" s="282"/>
    </row>
    <row r="194" spans="2:20" s="3" customFormat="1" ht="62.45" customHeight="1" x14ac:dyDescent="0.2">
      <c r="B194" s="285" t="s">
        <v>741</v>
      </c>
      <c r="C194" s="286"/>
      <c r="D194" s="285"/>
      <c r="E194" s="286"/>
      <c r="F194" s="285" t="s">
        <v>836</v>
      </c>
      <c r="G194" s="292"/>
      <c r="H194" s="292"/>
      <c r="I194" s="286"/>
      <c r="J194" s="280" t="s">
        <v>1068</v>
      </c>
      <c r="K194" s="281"/>
      <c r="L194" s="281"/>
      <c r="M194" s="281"/>
      <c r="N194" s="281"/>
      <c r="O194" s="281"/>
      <c r="P194" s="281"/>
      <c r="Q194" s="281"/>
      <c r="R194" s="281"/>
      <c r="S194" s="281"/>
      <c r="T194" s="282"/>
    </row>
    <row r="195" spans="2:20" s="3" customFormat="1" ht="34.15" customHeight="1" x14ac:dyDescent="0.2">
      <c r="B195" s="285" t="s">
        <v>1069</v>
      </c>
      <c r="C195" s="286"/>
      <c r="D195" s="285"/>
      <c r="E195" s="286"/>
      <c r="F195" s="285" t="s">
        <v>1070</v>
      </c>
      <c r="G195" s="292"/>
      <c r="H195" s="292"/>
      <c r="I195" s="286"/>
      <c r="J195" s="280" t="s">
        <v>1071</v>
      </c>
      <c r="K195" s="281"/>
      <c r="L195" s="281"/>
      <c r="M195" s="281"/>
      <c r="N195" s="281"/>
      <c r="O195" s="281"/>
      <c r="P195" s="281"/>
      <c r="Q195" s="281"/>
      <c r="R195" s="281"/>
      <c r="S195" s="281"/>
      <c r="T195" s="282"/>
    </row>
    <row r="196" spans="2:20" s="3" customFormat="1" ht="33.6" customHeight="1" x14ac:dyDescent="0.2">
      <c r="B196" s="285" t="s">
        <v>846</v>
      </c>
      <c r="C196" s="286"/>
      <c r="D196" s="285"/>
      <c r="E196" s="286"/>
      <c r="F196" s="285" t="s">
        <v>847</v>
      </c>
      <c r="G196" s="292"/>
      <c r="H196" s="292"/>
      <c r="I196" s="286"/>
      <c r="J196" s="280" t="s">
        <v>1072</v>
      </c>
      <c r="K196" s="281"/>
      <c r="L196" s="281"/>
      <c r="M196" s="281"/>
      <c r="N196" s="281"/>
      <c r="O196" s="281"/>
      <c r="P196" s="281"/>
      <c r="Q196" s="281"/>
      <c r="R196" s="281"/>
      <c r="S196" s="281"/>
      <c r="T196" s="282"/>
    </row>
    <row r="197" spans="2:20" s="3" customFormat="1" ht="78" customHeight="1" x14ac:dyDescent="0.2">
      <c r="B197" s="285" t="s">
        <v>666</v>
      </c>
      <c r="C197" s="286"/>
      <c r="D197" s="285"/>
      <c r="E197" s="286"/>
      <c r="F197" s="285" t="s">
        <v>667</v>
      </c>
      <c r="G197" s="292"/>
      <c r="H197" s="292"/>
      <c r="I197" s="286"/>
      <c r="J197" s="280" t="s">
        <v>715</v>
      </c>
      <c r="K197" s="281"/>
      <c r="L197" s="281"/>
      <c r="M197" s="281"/>
      <c r="N197" s="281"/>
      <c r="O197" s="281"/>
      <c r="P197" s="281"/>
      <c r="Q197" s="281"/>
      <c r="R197" s="281"/>
      <c r="S197" s="281"/>
      <c r="T197" s="282"/>
    </row>
    <row r="198" spans="2:20" s="3" customFormat="1" ht="63" customHeight="1" x14ac:dyDescent="0.2">
      <c r="B198" s="285" t="s">
        <v>634</v>
      </c>
      <c r="C198" s="286"/>
      <c r="D198" s="285" t="s">
        <v>648</v>
      </c>
      <c r="E198" s="286"/>
      <c r="F198" s="285" t="s">
        <v>1073</v>
      </c>
      <c r="G198" s="292"/>
      <c r="H198" s="292"/>
      <c r="I198" s="286"/>
      <c r="J198" s="280" t="s">
        <v>1074</v>
      </c>
      <c r="K198" s="281"/>
      <c r="L198" s="281"/>
      <c r="M198" s="281"/>
      <c r="N198" s="281"/>
      <c r="O198" s="281"/>
      <c r="P198" s="281"/>
      <c r="Q198" s="281"/>
      <c r="R198" s="281"/>
      <c r="S198" s="281"/>
      <c r="T198" s="282"/>
    </row>
    <row r="199" spans="2:20" s="3" customFormat="1" ht="42" customHeight="1" x14ac:dyDescent="0.2">
      <c r="B199" s="285" t="s">
        <v>799</v>
      </c>
      <c r="C199" s="286"/>
      <c r="D199" s="285"/>
      <c r="E199" s="286"/>
      <c r="F199" s="285" t="s">
        <v>800</v>
      </c>
      <c r="G199" s="292"/>
      <c r="H199" s="292"/>
      <c r="I199" s="286"/>
      <c r="J199" s="280" t="s">
        <v>837</v>
      </c>
      <c r="K199" s="281"/>
      <c r="L199" s="281"/>
      <c r="M199" s="281"/>
      <c r="N199" s="281"/>
      <c r="O199" s="281"/>
      <c r="P199" s="281"/>
      <c r="Q199" s="281"/>
      <c r="R199" s="281"/>
      <c r="S199" s="281"/>
      <c r="T199" s="282"/>
    </row>
    <row r="200" spans="2:20" s="3" customFormat="1" ht="84.6" customHeight="1" x14ac:dyDescent="0.2">
      <c r="B200" s="285" t="s">
        <v>665</v>
      </c>
      <c r="C200" s="286"/>
      <c r="D200" s="285" t="s">
        <v>678</v>
      </c>
      <c r="E200" s="286"/>
      <c r="F200" s="285" t="s">
        <v>1075</v>
      </c>
      <c r="G200" s="292"/>
      <c r="H200" s="292"/>
      <c r="I200" s="286"/>
      <c r="J200" s="280" t="s">
        <v>1076</v>
      </c>
      <c r="K200" s="281"/>
      <c r="L200" s="281"/>
      <c r="M200" s="281"/>
      <c r="N200" s="281"/>
      <c r="O200" s="281"/>
      <c r="P200" s="281"/>
      <c r="Q200" s="281"/>
      <c r="R200" s="281"/>
      <c r="S200" s="281"/>
      <c r="T200" s="282"/>
    </row>
    <row r="201" spans="2:20" s="3" customFormat="1" ht="82.9" customHeight="1" x14ac:dyDescent="0.2">
      <c r="B201" s="285" t="s">
        <v>709</v>
      </c>
      <c r="C201" s="286"/>
      <c r="D201" s="285"/>
      <c r="E201" s="286"/>
      <c r="F201" s="285" t="s">
        <v>1077</v>
      </c>
      <c r="G201" s="292"/>
      <c r="H201" s="292"/>
      <c r="I201" s="286"/>
      <c r="J201" s="280" t="s">
        <v>1078</v>
      </c>
      <c r="K201" s="281"/>
      <c r="L201" s="281"/>
      <c r="M201" s="281"/>
      <c r="N201" s="281"/>
      <c r="O201" s="281"/>
      <c r="P201" s="281"/>
      <c r="Q201" s="281"/>
      <c r="R201" s="281"/>
      <c r="S201" s="281"/>
      <c r="T201" s="282"/>
    </row>
    <row r="202" spans="2:20" s="3" customFormat="1" ht="37.15" customHeight="1" x14ac:dyDescent="0.2">
      <c r="B202" s="285" t="s">
        <v>1079</v>
      </c>
      <c r="C202" s="286"/>
      <c r="D202" s="285"/>
      <c r="E202" s="286"/>
      <c r="F202" s="285" t="s">
        <v>848</v>
      </c>
      <c r="G202" s="292"/>
      <c r="H202" s="292"/>
      <c r="I202" s="286"/>
      <c r="J202" s="280" t="s">
        <v>1080</v>
      </c>
      <c r="K202" s="281"/>
      <c r="L202" s="281"/>
      <c r="M202" s="281"/>
      <c r="N202" s="281"/>
      <c r="O202" s="281"/>
      <c r="P202" s="281"/>
      <c r="Q202" s="281"/>
      <c r="R202" s="281"/>
      <c r="S202" s="281"/>
      <c r="T202" s="282"/>
    </row>
    <row r="203" spans="2:20" s="3" customFormat="1" ht="82.15" customHeight="1" x14ac:dyDescent="0.2">
      <c r="B203" s="285" t="s">
        <v>614</v>
      </c>
      <c r="C203" s="286"/>
      <c r="D203" s="285" t="s">
        <v>716</v>
      </c>
      <c r="E203" s="286"/>
      <c r="F203" s="285" t="s">
        <v>691</v>
      </c>
      <c r="G203" s="292"/>
      <c r="H203" s="292"/>
      <c r="I203" s="286"/>
      <c r="J203" s="280" t="s">
        <v>1081</v>
      </c>
      <c r="K203" s="281"/>
      <c r="L203" s="281"/>
      <c r="M203" s="281"/>
      <c r="N203" s="281"/>
      <c r="O203" s="281"/>
      <c r="P203" s="281"/>
      <c r="Q203" s="281"/>
      <c r="R203" s="281"/>
      <c r="S203" s="281"/>
      <c r="T203" s="282"/>
    </row>
    <row r="204" spans="2:20" s="3" customFormat="1" ht="51" customHeight="1" x14ac:dyDescent="0.2">
      <c r="B204" s="285" t="s">
        <v>717</v>
      </c>
      <c r="C204" s="286"/>
      <c r="D204" s="285" t="s">
        <v>649</v>
      </c>
      <c r="E204" s="286"/>
      <c r="F204" s="285" t="s">
        <v>849</v>
      </c>
      <c r="G204" s="292"/>
      <c r="H204" s="292"/>
      <c r="I204" s="286"/>
      <c r="J204" s="280" t="s">
        <v>850</v>
      </c>
      <c r="K204" s="281"/>
      <c r="L204" s="281"/>
      <c r="M204" s="281"/>
      <c r="N204" s="281"/>
      <c r="O204" s="281"/>
      <c r="P204" s="281"/>
      <c r="Q204" s="281"/>
      <c r="R204" s="281"/>
      <c r="S204" s="281"/>
      <c r="T204" s="282"/>
    </row>
    <row r="205" spans="2:20" s="3" customFormat="1" ht="48" customHeight="1" x14ac:dyDescent="0.2">
      <c r="B205" s="285" t="s">
        <v>649</v>
      </c>
      <c r="C205" s="286"/>
      <c r="D205" s="285" t="s">
        <v>635</v>
      </c>
      <c r="E205" s="286"/>
      <c r="F205" s="285" t="s">
        <v>810</v>
      </c>
      <c r="G205" s="292"/>
      <c r="H205" s="292"/>
      <c r="I205" s="286"/>
      <c r="J205" s="280" t="s">
        <v>1082</v>
      </c>
      <c r="K205" s="281"/>
      <c r="L205" s="281"/>
      <c r="M205" s="281"/>
      <c r="N205" s="281"/>
      <c r="O205" s="281"/>
      <c r="P205" s="281"/>
      <c r="Q205" s="281"/>
      <c r="R205" s="281"/>
      <c r="S205" s="281"/>
      <c r="T205" s="282"/>
    </row>
    <row r="206" spans="2:20" s="3" customFormat="1" ht="79.900000000000006" customHeight="1" x14ac:dyDescent="0.2">
      <c r="B206" s="285" t="s">
        <v>635</v>
      </c>
      <c r="C206" s="286"/>
      <c r="D206" s="285" t="s">
        <v>615</v>
      </c>
      <c r="E206" s="286"/>
      <c r="F206" s="283" t="s">
        <v>718</v>
      </c>
      <c r="G206" s="287"/>
      <c r="H206" s="287"/>
      <c r="I206" s="284"/>
      <c r="J206" s="280" t="s">
        <v>1083</v>
      </c>
      <c r="K206" s="281"/>
      <c r="L206" s="281"/>
      <c r="M206" s="281"/>
      <c r="N206" s="281"/>
      <c r="O206" s="281"/>
      <c r="P206" s="281"/>
      <c r="Q206" s="281"/>
      <c r="R206" s="281"/>
      <c r="S206" s="281"/>
      <c r="T206" s="282"/>
    </row>
    <row r="207" spans="2:20" s="3" customFormat="1" ht="36" customHeight="1" x14ac:dyDescent="0.2">
      <c r="B207" s="283" t="s">
        <v>650</v>
      </c>
      <c r="C207" s="284"/>
      <c r="D207" s="285" t="s">
        <v>710</v>
      </c>
      <c r="E207" s="286"/>
      <c r="F207" s="283" t="s">
        <v>643</v>
      </c>
      <c r="G207" s="287"/>
      <c r="H207" s="287"/>
      <c r="I207" s="284"/>
      <c r="J207" s="280" t="s">
        <v>692</v>
      </c>
      <c r="K207" s="281"/>
      <c r="L207" s="281"/>
      <c r="M207" s="281"/>
      <c r="N207" s="281"/>
      <c r="O207" s="281"/>
      <c r="P207" s="281"/>
      <c r="Q207" s="281"/>
      <c r="R207" s="281"/>
      <c r="S207" s="281"/>
      <c r="T207" s="282"/>
    </row>
    <row r="208" spans="2:20" s="3" customFormat="1" ht="36" customHeight="1" x14ac:dyDescent="0.2">
      <c r="B208" s="285"/>
      <c r="C208" s="286"/>
      <c r="D208" s="285"/>
      <c r="E208" s="286"/>
      <c r="F208" s="285" t="s">
        <v>597</v>
      </c>
      <c r="G208" s="292"/>
      <c r="H208" s="292"/>
      <c r="I208" s="286"/>
      <c r="J208" s="280" t="s">
        <v>598</v>
      </c>
      <c r="K208" s="281"/>
      <c r="L208" s="281"/>
      <c r="M208" s="281"/>
      <c r="N208" s="281"/>
      <c r="O208" s="281"/>
      <c r="P208" s="281"/>
      <c r="Q208" s="281"/>
      <c r="R208" s="281"/>
      <c r="S208" s="281"/>
      <c r="T208" s="282"/>
    </row>
    <row r="209" spans="2:20" s="3" customFormat="1" ht="41.65" customHeight="1" x14ac:dyDescent="0.2">
      <c r="B209" s="617" t="s">
        <v>86</v>
      </c>
      <c r="C209" s="300" t="s">
        <v>501</v>
      </c>
      <c r="D209" s="301"/>
      <c r="E209" s="301"/>
      <c r="F209" s="301"/>
      <c r="G209" s="301"/>
      <c r="H209" s="301"/>
      <c r="I209" s="301"/>
      <c r="J209" s="301"/>
      <c r="K209" s="301"/>
      <c r="L209" s="301"/>
      <c r="M209" s="301"/>
      <c r="N209" s="301"/>
      <c r="O209" s="301"/>
      <c r="P209" s="301"/>
      <c r="Q209" s="301"/>
      <c r="R209" s="301"/>
      <c r="S209" s="301"/>
      <c r="T209" s="302"/>
    </row>
    <row r="210" spans="2:20" s="3" customFormat="1" ht="22.5" customHeight="1" x14ac:dyDescent="0.2">
      <c r="B210" s="618"/>
      <c r="C210" s="297" t="s">
        <v>116</v>
      </c>
      <c r="D210" s="298"/>
      <c r="E210" s="298"/>
      <c r="F210" s="298"/>
      <c r="G210" s="298"/>
      <c r="H210" s="298"/>
      <c r="I210" s="298"/>
      <c r="J210" s="298"/>
      <c r="K210" s="298"/>
      <c r="L210" s="299"/>
      <c r="M210" s="297"/>
      <c r="N210" s="298"/>
      <c r="O210" s="298"/>
      <c r="P210" s="298"/>
      <c r="Q210" s="298"/>
      <c r="R210" s="298"/>
      <c r="S210" s="298"/>
      <c r="T210" s="299"/>
    </row>
    <row r="211" spans="2:20" s="3" customFormat="1" ht="22.5" customHeight="1" x14ac:dyDescent="0.2">
      <c r="B211" s="618"/>
      <c r="C211" s="277" t="s">
        <v>74</v>
      </c>
      <c r="D211" s="277"/>
      <c r="E211" s="277"/>
      <c r="F211" s="277" t="s">
        <v>440</v>
      </c>
      <c r="G211" s="277"/>
      <c r="H211" s="277" t="s">
        <v>64</v>
      </c>
      <c r="I211" s="277"/>
      <c r="J211" s="277" t="s">
        <v>87</v>
      </c>
      <c r="K211" s="277"/>
      <c r="L211" s="277"/>
      <c r="M211" s="303"/>
      <c r="N211" s="304"/>
      <c r="O211" s="304"/>
      <c r="P211" s="304"/>
      <c r="Q211" s="304"/>
      <c r="R211" s="304"/>
      <c r="S211" s="304"/>
      <c r="T211" s="305"/>
    </row>
    <row r="212" spans="2:20" s="3" customFormat="1" ht="22.5" customHeight="1" x14ac:dyDescent="0.2">
      <c r="B212" s="618"/>
      <c r="C212" s="290" t="s">
        <v>76</v>
      </c>
      <c r="D212" s="290"/>
      <c r="E212" s="290"/>
      <c r="F212" s="293">
        <f>+H215/100</f>
        <v>0.42520000000000002</v>
      </c>
      <c r="G212" s="293"/>
      <c r="H212" s="293">
        <v>0.56430000000000002</v>
      </c>
      <c r="I212" s="293"/>
      <c r="J212" s="294">
        <f>F212-H212</f>
        <v>-0.1391</v>
      </c>
      <c r="K212" s="294"/>
      <c r="L212" s="294"/>
      <c r="M212" s="306"/>
      <c r="N212" s="307"/>
      <c r="O212" s="307"/>
      <c r="P212" s="307"/>
      <c r="Q212" s="307"/>
      <c r="R212" s="307"/>
      <c r="S212" s="307"/>
      <c r="T212" s="308"/>
    </row>
    <row r="213" spans="2:20" s="3" customFormat="1" ht="22.5" customHeight="1" x14ac:dyDescent="0.2">
      <c r="B213" s="618"/>
      <c r="C213" s="91"/>
      <c r="D213" s="91"/>
      <c r="E213" s="91"/>
      <c r="F213" s="90"/>
      <c r="G213" s="90"/>
      <c r="H213" s="90"/>
      <c r="I213" s="90"/>
      <c r="J213" s="90"/>
      <c r="K213" s="90"/>
      <c r="L213" s="90"/>
      <c r="M213" s="306"/>
      <c r="N213" s="307"/>
      <c r="O213" s="307"/>
      <c r="P213" s="307"/>
      <c r="Q213" s="307"/>
      <c r="R213" s="307"/>
      <c r="S213" s="307"/>
      <c r="T213" s="308"/>
    </row>
    <row r="214" spans="2:20" s="3" customFormat="1" ht="27" customHeight="1" x14ac:dyDescent="0.2">
      <c r="B214" s="618"/>
      <c r="C214" s="277" t="s">
        <v>77</v>
      </c>
      <c r="D214" s="277"/>
      <c r="E214" s="268" t="s">
        <v>66</v>
      </c>
      <c r="F214" s="269"/>
      <c r="G214" s="93" t="s">
        <v>78</v>
      </c>
      <c r="H214" s="294" t="s">
        <v>79</v>
      </c>
      <c r="I214" s="294"/>
      <c r="J214" s="93" t="s">
        <v>80</v>
      </c>
      <c r="K214" s="294" t="s">
        <v>81</v>
      </c>
      <c r="L214" s="294"/>
      <c r="M214" s="306"/>
      <c r="N214" s="307"/>
      <c r="O214" s="307"/>
      <c r="P214" s="307"/>
      <c r="Q214" s="307"/>
      <c r="R214" s="307"/>
      <c r="S214" s="307"/>
      <c r="T214" s="308"/>
    </row>
    <row r="215" spans="2:20" s="3" customFormat="1" ht="30" customHeight="1" x14ac:dyDescent="0.2">
      <c r="B215" s="618"/>
      <c r="C215" s="579">
        <f>I156</f>
        <v>43044</v>
      </c>
      <c r="D215" s="579"/>
      <c r="E215" s="295">
        <f>J156</f>
        <v>44772</v>
      </c>
      <c r="F215" s="296"/>
      <c r="G215" s="17">
        <f>K156</f>
        <v>1728</v>
      </c>
      <c r="H215" s="661">
        <v>42.52</v>
      </c>
      <c r="I215" s="662"/>
      <c r="J215" s="662"/>
      <c r="K215" s="662"/>
      <c r="L215" s="663"/>
      <c r="M215" s="306"/>
      <c r="N215" s="307"/>
      <c r="O215" s="307"/>
      <c r="P215" s="307"/>
      <c r="Q215" s="307"/>
      <c r="R215" s="307"/>
      <c r="S215" s="307"/>
      <c r="T215" s="308"/>
    </row>
    <row r="216" spans="2:20" s="3" customFormat="1" ht="25.5" customHeight="1" x14ac:dyDescent="0.2">
      <c r="B216" s="618"/>
      <c r="C216" s="91"/>
      <c r="D216" s="92"/>
      <c r="E216" s="89"/>
      <c r="F216" s="17"/>
      <c r="G216" s="20"/>
      <c r="H216" s="20"/>
      <c r="I216" s="17"/>
      <c r="J216" s="19"/>
      <c r="K216" s="19"/>
      <c r="L216" s="90"/>
      <c r="M216" s="306"/>
      <c r="N216" s="307"/>
      <c r="O216" s="307"/>
      <c r="P216" s="307"/>
      <c r="Q216" s="307"/>
      <c r="R216" s="307"/>
      <c r="S216" s="307"/>
      <c r="T216" s="308"/>
    </row>
    <row r="217" spans="2:20" s="3" customFormat="1" ht="19.5" customHeight="1" x14ac:dyDescent="0.2">
      <c r="B217" s="618"/>
      <c r="C217" s="297" t="s">
        <v>82</v>
      </c>
      <c r="D217" s="298"/>
      <c r="E217" s="298"/>
      <c r="F217" s="298"/>
      <c r="G217" s="298"/>
      <c r="H217" s="298"/>
      <c r="I217" s="298"/>
      <c r="J217" s="298"/>
      <c r="K217" s="298"/>
      <c r="L217" s="299"/>
      <c r="M217" s="309"/>
      <c r="N217" s="310"/>
      <c r="O217" s="310"/>
      <c r="P217" s="310"/>
      <c r="Q217" s="310"/>
      <c r="R217" s="310"/>
      <c r="S217" s="310"/>
      <c r="T217" s="311"/>
    </row>
    <row r="218" spans="2:20" s="3" customFormat="1" ht="22.5" customHeight="1" x14ac:dyDescent="0.2">
      <c r="B218" s="618"/>
      <c r="C218" s="678" t="s">
        <v>83</v>
      </c>
      <c r="D218" s="679"/>
      <c r="E218" s="679"/>
      <c r="F218" s="680"/>
      <c r="G218" s="329" t="s">
        <v>599</v>
      </c>
      <c r="H218" s="329"/>
      <c r="I218" s="329"/>
      <c r="J218" s="329"/>
      <c r="K218" s="329" t="s">
        <v>84</v>
      </c>
      <c r="L218" s="329"/>
      <c r="M218" s="329"/>
      <c r="N218" s="329"/>
      <c r="O218" s="329"/>
      <c r="P218" s="329"/>
      <c r="Q218" s="329"/>
      <c r="R218" s="329"/>
      <c r="S218" s="329"/>
      <c r="T218" s="329"/>
    </row>
    <row r="219" spans="2:20" ht="35.25" customHeight="1" x14ac:dyDescent="0.2">
      <c r="B219" s="618"/>
      <c r="C219" s="341" t="s">
        <v>85</v>
      </c>
      <c r="D219" s="341"/>
      <c r="E219" s="678" t="s">
        <v>441</v>
      </c>
      <c r="F219" s="680"/>
      <c r="G219" s="329"/>
      <c r="H219" s="329"/>
      <c r="I219" s="329"/>
      <c r="J219" s="329"/>
      <c r="K219" s="329"/>
      <c r="L219" s="329"/>
      <c r="M219" s="329"/>
      <c r="N219" s="329"/>
      <c r="O219" s="329"/>
      <c r="P219" s="329"/>
      <c r="Q219" s="329"/>
      <c r="R219" s="329"/>
      <c r="S219" s="329"/>
      <c r="T219" s="329"/>
    </row>
    <row r="220" spans="2:20" ht="81" customHeight="1" x14ac:dyDescent="0.2">
      <c r="B220" s="618"/>
      <c r="C220" s="288" t="s">
        <v>698</v>
      </c>
      <c r="D220" s="289"/>
      <c r="E220" s="288"/>
      <c r="F220" s="289"/>
      <c r="G220" s="283" t="s">
        <v>638</v>
      </c>
      <c r="H220" s="287"/>
      <c r="I220" s="287"/>
      <c r="J220" s="284"/>
      <c r="K220" s="280" t="s">
        <v>1085</v>
      </c>
      <c r="L220" s="281"/>
      <c r="M220" s="281"/>
      <c r="N220" s="281"/>
      <c r="O220" s="281"/>
      <c r="P220" s="281"/>
      <c r="Q220" s="281"/>
      <c r="R220" s="281"/>
      <c r="S220" s="281"/>
      <c r="T220" s="282"/>
    </row>
    <row r="221" spans="2:20" ht="55.9" customHeight="1" x14ac:dyDescent="0.2">
      <c r="B221" s="618"/>
      <c r="C221" s="288" t="s">
        <v>719</v>
      </c>
      <c r="D221" s="289"/>
      <c r="E221" s="288"/>
      <c r="F221" s="289"/>
      <c r="G221" s="283" t="s">
        <v>720</v>
      </c>
      <c r="H221" s="287"/>
      <c r="I221" s="287"/>
      <c r="J221" s="284"/>
      <c r="K221" s="280" t="s">
        <v>1086</v>
      </c>
      <c r="L221" s="281"/>
      <c r="M221" s="281"/>
      <c r="N221" s="281"/>
      <c r="O221" s="281"/>
      <c r="P221" s="281"/>
      <c r="Q221" s="281"/>
      <c r="R221" s="281"/>
      <c r="S221" s="281"/>
      <c r="T221" s="282"/>
    </row>
    <row r="222" spans="2:20" ht="141.6" customHeight="1" x14ac:dyDescent="0.2">
      <c r="B222" s="618"/>
      <c r="C222" s="288" t="s">
        <v>699</v>
      </c>
      <c r="D222" s="289"/>
      <c r="E222" s="288"/>
      <c r="F222" s="289"/>
      <c r="G222" s="283" t="s">
        <v>721</v>
      </c>
      <c r="H222" s="287"/>
      <c r="I222" s="287"/>
      <c r="J222" s="284"/>
      <c r="K222" s="280" t="s">
        <v>1087</v>
      </c>
      <c r="L222" s="281"/>
      <c r="M222" s="281"/>
      <c r="N222" s="281"/>
      <c r="O222" s="281"/>
      <c r="P222" s="281"/>
      <c r="Q222" s="281"/>
      <c r="R222" s="281"/>
      <c r="S222" s="281"/>
      <c r="T222" s="282"/>
    </row>
    <row r="223" spans="2:20" ht="127.15" customHeight="1" x14ac:dyDescent="0.2">
      <c r="B223" s="618"/>
      <c r="C223" s="288" t="s">
        <v>1088</v>
      </c>
      <c r="D223" s="289"/>
      <c r="E223" s="288"/>
      <c r="F223" s="289"/>
      <c r="G223" s="283" t="s">
        <v>1089</v>
      </c>
      <c r="H223" s="287"/>
      <c r="I223" s="287"/>
      <c r="J223" s="284"/>
      <c r="K223" s="280" t="s">
        <v>1126</v>
      </c>
      <c r="L223" s="281"/>
      <c r="M223" s="281"/>
      <c r="N223" s="281"/>
      <c r="O223" s="281"/>
      <c r="P223" s="281"/>
      <c r="Q223" s="281"/>
      <c r="R223" s="281"/>
      <c r="S223" s="281"/>
      <c r="T223" s="282"/>
    </row>
    <row r="224" spans="2:20" ht="67.150000000000006" customHeight="1" x14ac:dyDescent="0.2">
      <c r="B224" s="618"/>
      <c r="C224" s="288" t="s">
        <v>852</v>
      </c>
      <c r="D224" s="289"/>
      <c r="E224" s="288"/>
      <c r="F224" s="289"/>
      <c r="G224" s="283" t="s">
        <v>853</v>
      </c>
      <c r="H224" s="287"/>
      <c r="I224" s="287"/>
      <c r="J224" s="284"/>
      <c r="K224" s="280" t="s">
        <v>1127</v>
      </c>
      <c r="L224" s="281"/>
      <c r="M224" s="281"/>
      <c r="N224" s="281"/>
      <c r="O224" s="281"/>
      <c r="P224" s="281"/>
      <c r="Q224" s="281"/>
      <c r="R224" s="281"/>
      <c r="S224" s="281"/>
      <c r="T224" s="282"/>
    </row>
    <row r="225" spans="2:20" s="3" customFormat="1" ht="58.15" customHeight="1" x14ac:dyDescent="0.2">
      <c r="B225" s="618"/>
      <c r="C225" s="288" t="s">
        <v>651</v>
      </c>
      <c r="D225" s="289"/>
      <c r="E225" s="288" t="s">
        <v>722</v>
      </c>
      <c r="F225" s="289"/>
      <c r="G225" s="283" t="s">
        <v>723</v>
      </c>
      <c r="H225" s="287"/>
      <c r="I225" s="287"/>
      <c r="J225" s="284"/>
      <c r="K225" s="280" t="s">
        <v>1090</v>
      </c>
      <c r="L225" s="281"/>
      <c r="M225" s="281"/>
      <c r="N225" s="281"/>
      <c r="O225" s="281"/>
      <c r="P225" s="281"/>
      <c r="Q225" s="281"/>
      <c r="R225" s="281"/>
      <c r="S225" s="281"/>
      <c r="T225" s="282"/>
    </row>
    <row r="226" spans="2:20" s="3" customFormat="1" ht="56.45" customHeight="1" x14ac:dyDescent="0.2">
      <c r="B226" s="618"/>
      <c r="C226" s="288" t="s">
        <v>854</v>
      </c>
      <c r="D226" s="289"/>
      <c r="E226" s="288" t="s">
        <v>1091</v>
      </c>
      <c r="F226" s="289"/>
      <c r="G226" s="283" t="s">
        <v>855</v>
      </c>
      <c r="H226" s="287"/>
      <c r="I226" s="287"/>
      <c r="J226" s="284"/>
      <c r="K226" s="280" t="s">
        <v>1092</v>
      </c>
      <c r="L226" s="281"/>
      <c r="M226" s="281"/>
      <c r="N226" s="281"/>
      <c r="O226" s="281"/>
      <c r="P226" s="281"/>
      <c r="Q226" s="281"/>
      <c r="R226" s="281"/>
      <c r="S226" s="281"/>
      <c r="T226" s="282"/>
    </row>
    <row r="227" spans="2:20" s="3" customFormat="1" ht="80.45" customHeight="1" x14ac:dyDescent="0.2">
      <c r="B227" s="618"/>
      <c r="C227" s="288" t="s">
        <v>644</v>
      </c>
      <c r="D227" s="289"/>
      <c r="E227" s="288"/>
      <c r="F227" s="289"/>
      <c r="G227" s="283" t="s">
        <v>636</v>
      </c>
      <c r="H227" s="287"/>
      <c r="I227" s="287"/>
      <c r="J227" s="284"/>
      <c r="K227" s="280" t="s">
        <v>856</v>
      </c>
      <c r="L227" s="281"/>
      <c r="M227" s="281"/>
      <c r="N227" s="281"/>
      <c r="O227" s="281"/>
      <c r="P227" s="281"/>
      <c r="Q227" s="281"/>
      <c r="R227" s="281"/>
      <c r="S227" s="281"/>
      <c r="T227" s="282"/>
    </row>
    <row r="228" spans="2:20" s="3" customFormat="1" ht="127.9" customHeight="1" x14ac:dyDescent="0.2">
      <c r="B228" s="618"/>
      <c r="C228" s="288" t="s">
        <v>616</v>
      </c>
      <c r="D228" s="289"/>
      <c r="E228" s="288"/>
      <c r="F228" s="289"/>
      <c r="G228" s="283" t="s">
        <v>801</v>
      </c>
      <c r="H228" s="287"/>
      <c r="I228" s="287"/>
      <c r="J228" s="284"/>
      <c r="K228" s="280" t="s">
        <v>1093</v>
      </c>
      <c r="L228" s="281"/>
      <c r="M228" s="281"/>
      <c r="N228" s="281"/>
      <c r="O228" s="281"/>
      <c r="P228" s="281"/>
      <c r="Q228" s="281"/>
      <c r="R228" s="281"/>
      <c r="S228" s="281"/>
      <c r="T228" s="282"/>
    </row>
    <row r="229" spans="2:20" s="3" customFormat="1" ht="64.150000000000006" customHeight="1" x14ac:dyDescent="0.2">
      <c r="B229" s="618"/>
      <c r="C229" s="288" t="s">
        <v>600</v>
      </c>
      <c r="D229" s="289"/>
      <c r="E229" s="288"/>
      <c r="F229" s="289"/>
      <c r="G229" s="324" t="s">
        <v>601</v>
      </c>
      <c r="H229" s="324"/>
      <c r="I229" s="324"/>
      <c r="J229" s="324"/>
      <c r="K229" s="280" t="s">
        <v>1094</v>
      </c>
      <c r="L229" s="281"/>
      <c r="M229" s="281"/>
      <c r="N229" s="281"/>
      <c r="O229" s="281"/>
      <c r="P229" s="281"/>
      <c r="Q229" s="281"/>
      <c r="R229" s="281"/>
      <c r="S229" s="281"/>
      <c r="T229" s="282"/>
    </row>
    <row r="230" spans="2:20" s="3" customFormat="1" ht="43.15" customHeight="1" x14ac:dyDescent="0.2">
      <c r="B230" s="618"/>
      <c r="C230" s="288" t="s">
        <v>623</v>
      </c>
      <c r="D230" s="289"/>
      <c r="E230" s="288"/>
      <c r="F230" s="289"/>
      <c r="G230" s="324" t="s">
        <v>624</v>
      </c>
      <c r="H230" s="324"/>
      <c r="I230" s="324"/>
      <c r="J230" s="324"/>
      <c r="K230" s="328" t="s">
        <v>1095</v>
      </c>
      <c r="L230" s="328"/>
      <c r="M230" s="328"/>
      <c r="N230" s="328"/>
      <c r="O230" s="328"/>
      <c r="P230" s="328"/>
      <c r="Q230" s="328"/>
      <c r="R230" s="328"/>
      <c r="S230" s="328"/>
      <c r="T230" s="328"/>
    </row>
    <row r="231" spans="2:20" s="3" customFormat="1" ht="67.150000000000006" customHeight="1" x14ac:dyDescent="0.2">
      <c r="B231" s="154"/>
      <c r="C231" s="288" t="s">
        <v>1096</v>
      </c>
      <c r="D231" s="289"/>
      <c r="E231" s="288"/>
      <c r="F231" s="289"/>
      <c r="G231" s="324" t="s">
        <v>1097</v>
      </c>
      <c r="H231" s="324"/>
      <c r="I231" s="324"/>
      <c r="J231" s="324"/>
      <c r="K231" s="280" t="s">
        <v>1098</v>
      </c>
      <c r="L231" s="281"/>
      <c r="M231" s="281"/>
      <c r="N231" s="281"/>
      <c r="O231" s="281"/>
      <c r="P231" s="281"/>
      <c r="Q231" s="281"/>
      <c r="R231" s="281"/>
      <c r="S231" s="281"/>
      <c r="T231" s="282"/>
    </row>
    <row r="232" spans="2:20" s="3" customFormat="1" ht="118.9" customHeight="1" x14ac:dyDescent="0.2">
      <c r="B232" s="154"/>
      <c r="C232" s="288" t="s">
        <v>1099</v>
      </c>
      <c r="D232" s="289"/>
      <c r="E232" s="288"/>
      <c r="F232" s="289"/>
      <c r="G232" s="324" t="s">
        <v>1100</v>
      </c>
      <c r="H232" s="324"/>
      <c r="I232" s="324"/>
      <c r="J232" s="324"/>
      <c r="K232" s="280" t="s">
        <v>1101</v>
      </c>
      <c r="L232" s="281"/>
      <c r="M232" s="281"/>
      <c r="N232" s="281"/>
      <c r="O232" s="281"/>
      <c r="P232" s="281"/>
      <c r="Q232" s="281"/>
      <c r="R232" s="281"/>
      <c r="S232" s="281"/>
      <c r="T232" s="282"/>
    </row>
    <row r="233" spans="2:20" s="3" customFormat="1" ht="72" customHeight="1" x14ac:dyDescent="0.2">
      <c r="B233" s="154"/>
      <c r="C233" s="288" t="s">
        <v>652</v>
      </c>
      <c r="D233" s="289"/>
      <c r="E233" s="288" t="s">
        <v>711</v>
      </c>
      <c r="F233" s="289"/>
      <c r="G233" s="324" t="s">
        <v>749</v>
      </c>
      <c r="H233" s="324"/>
      <c r="I233" s="324"/>
      <c r="J233" s="324"/>
      <c r="K233" s="280" t="s">
        <v>1102</v>
      </c>
      <c r="L233" s="281"/>
      <c r="M233" s="281"/>
      <c r="N233" s="281"/>
      <c r="O233" s="281"/>
      <c r="P233" s="281"/>
      <c r="Q233" s="281"/>
      <c r="R233" s="281"/>
      <c r="S233" s="281"/>
      <c r="T233" s="282"/>
    </row>
    <row r="234" spans="2:20" s="3" customFormat="1" ht="94.15" customHeight="1" x14ac:dyDescent="0.2">
      <c r="B234" s="188"/>
      <c r="C234" s="288" t="s">
        <v>811</v>
      </c>
      <c r="D234" s="289"/>
      <c r="E234" s="288"/>
      <c r="F234" s="289"/>
      <c r="G234" s="283" t="s">
        <v>812</v>
      </c>
      <c r="H234" s="287"/>
      <c r="I234" s="287"/>
      <c r="J234" s="284"/>
      <c r="K234" s="280" t="s">
        <v>1103</v>
      </c>
      <c r="L234" s="281"/>
      <c r="M234" s="281"/>
      <c r="N234" s="281"/>
      <c r="O234" s="281"/>
      <c r="P234" s="281"/>
      <c r="Q234" s="281"/>
      <c r="R234" s="281"/>
      <c r="S234" s="281"/>
      <c r="T234" s="282"/>
    </row>
    <row r="235" spans="2:20" s="3" customFormat="1" ht="85.15" customHeight="1" x14ac:dyDescent="0.2">
      <c r="B235" s="188"/>
      <c r="C235" s="288" t="s">
        <v>1104</v>
      </c>
      <c r="D235" s="289"/>
      <c r="E235" s="288"/>
      <c r="F235" s="289"/>
      <c r="G235" s="283" t="s">
        <v>1105</v>
      </c>
      <c r="H235" s="287"/>
      <c r="I235" s="287"/>
      <c r="J235" s="284"/>
      <c r="K235" s="290" t="s">
        <v>1106</v>
      </c>
      <c r="L235" s="290"/>
      <c r="M235" s="290"/>
      <c r="N235" s="290"/>
      <c r="O235" s="290"/>
      <c r="P235" s="290"/>
      <c r="Q235" s="290"/>
      <c r="R235" s="290"/>
      <c r="S235" s="290"/>
      <c r="T235" s="291"/>
    </row>
    <row r="236" spans="2:20" s="3" customFormat="1" ht="39.6" customHeight="1" x14ac:dyDescent="0.2">
      <c r="B236" s="190"/>
      <c r="C236" s="288" t="s">
        <v>1107</v>
      </c>
      <c r="D236" s="289"/>
      <c r="E236" s="288"/>
      <c r="F236" s="289"/>
      <c r="G236" s="283" t="s">
        <v>1108</v>
      </c>
      <c r="H236" s="287"/>
      <c r="I236" s="287"/>
      <c r="J236" s="284"/>
      <c r="K236" s="316" t="s">
        <v>1109</v>
      </c>
      <c r="L236" s="281"/>
      <c r="M236" s="281"/>
      <c r="N236" s="281"/>
      <c r="O236" s="281"/>
      <c r="P236" s="281"/>
      <c r="Q236" s="281"/>
      <c r="R236" s="281"/>
      <c r="S236" s="281"/>
      <c r="T236" s="282"/>
    </row>
    <row r="237" spans="2:20" s="3" customFormat="1" ht="71.45" customHeight="1" x14ac:dyDescent="0.2">
      <c r="B237" s="190"/>
      <c r="C237" s="288" t="s">
        <v>1110</v>
      </c>
      <c r="D237" s="289"/>
      <c r="E237" s="288"/>
      <c r="F237" s="289"/>
      <c r="G237" s="283" t="s">
        <v>1111</v>
      </c>
      <c r="H237" s="287"/>
      <c r="I237" s="287"/>
      <c r="J237" s="284"/>
      <c r="K237" s="290" t="s">
        <v>1112</v>
      </c>
      <c r="L237" s="290"/>
      <c r="M237" s="290"/>
      <c r="N237" s="290"/>
      <c r="O237" s="290"/>
      <c r="P237" s="290"/>
      <c r="Q237" s="290"/>
      <c r="R237" s="290"/>
      <c r="S237" s="290"/>
      <c r="T237" s="291"/>
    </row>
    <row r="238" spans="2:20" s="3" customFormat="1" ht="55.15" customHeight="1" x14ac:dyDescent="0.2">
      <c r="B238" s="195"/>
      <c r="C238" s="288" t="s">
        <v>1113</v>
      </c>
      <c r="D238" s="289"/>
      <c r="E238" s="288"/>
      <c r="F238" s="289"/>
      <c r="G238" s="283" t="s">
        <v>1114</v>
      </c>
      <c r="H238" s="287"/>
      <c r="I238" s="287"/>
      <c r="J238" s="284"/>
      <c r="K238" s="280" t="s">
        <v>1115</v>
      </c>
      <c r="L238" s="281"/>
      <c r="M238" s="281"/>
      <c r="N238" s="281"/>
      <c r="O238" s="281"/>
      <c r="P238" s="281"/>
      <c r="Q238" s="281"/>
      <c r="R238" s="281"/>
      <c r="S238" s="281"/>
      <c r="T238" s="282"/>
    </row>
    <row r="239" spans="2:20" s="3" customFormat="1" ht="49.9" customHeight="1" x14ac:dyDescent="0.2">
      <c r="B239" s="195"/>
      <c r="C239" s="288" t="s">
        <v>1116</v>
      </c>
      <c r="D239" s="289"/>
      <c r="E239" s="288" t="s">
        <v>1117</v>
      </c>
      <c r="F239" s="289"/>
      <c r="G239" s="283" t="s">
        <v>1118</v>
      </c>
      <c r="H239" s="287"/>
      <c r="I239" s="287"/>
      <c r="J239" s="284"/>
      <c r="K239" s="280" t="s">
        <v>1119</v>
      </c>
      <c r="L239" s="281"/>
      <c r="M239" s="281"/>
      <c r="N239" s="281"/>
      <c r="O239" s="281"/>
      <c r="P239" s="281"/>
      <c r="Q239" s="281"/>
      <c r="R239" s="281"/>
      <c r="S239" s="281"/>
      <c r="T239" s="282"/>
    </row>
    <row r="240" spans="2:20" s="3" customFormat="1" ht="53.45" customHeight="1" x14ac:dyDescent="0.2">
      <c r="B240" s="195"/>
      <c r="C240" s="288" t="s">
        <v>1120</v>
      </c>
      <c r="D240" s="289"/>
      <c r="E240" s="288"/>
      <c r="F240" s="289"/>
      <c r="G240" s="283" t="s">
        <v>1121</v>
      </c>
      <c r="H240" s="287"/>
      <c r="I240" s="287"/>
      <c r="J240" s="284"/>
      <c r="K240" s="280" t="s">
        <v>1122</v>
      </c>
      <c r="L240" s="281"/>
      <c r="M240" s="281"/>
      <c r="N240" s="281"/>
      <c r="O240" s="281"/>
      <c r="P240" s="281"/>
      <c r="Q240" s="281"/>
      <c r="R240" s="281"/>
      <c r="S240" s="281"/>
      <c r="T240" s="282"/>
    </row>
    <row r="241" spans="2:22" s="3" customFormat="1" ht="43.15" customHeight="1" x14ac:dyDescent="0.2">
      <c r="B241" s="190"/>
      <c r="C241" s="288" t="s">
        <v>1123</v>
      </c>
      <c r="D241" s="289"/>
      <c r="E241" s="288"/>
      <c r="F241" s="289"/>
      <c r="G241" s="283" t="s">
        <v>1124</v>
      </c>
      <c r="H241" s="287"/>
      <c r="I241" s="287"/>
      <c r="J241" s="284"/>
      <c r="K241" s="280" t="s">
        <v>1125</v>
      </c>
      <c r="L241" s="281"/>
      <c r="M241" s="281"/>
      <c r="N241" s="281"/>
      <c r="O241" s="281"/>
      <c r="P241" s="281"/>
      <c r="Q241" s="281"/>
      <c r="R241" s="281"/>
      <c r="S241" s="281"/>
      <c r="T241" s="282"/>
    </row>
    <row r="242" spans="2:22" s="3" customFormat="1" ht="43.15" customHeight="1" x14ac:dyDescent="0.2">
      <c r="B242" s="190"/>
      <c r="C242" s="288"/>
      <c r="D242" s="289"/>
      <c r="E242" s="288"/>
      <c r="F242" s="289"/>
      <c r="G242" s="285" t="s">
        <v>597</v>
      </c>
      <c r="H242" s="292"/>
      <c r="I242" s="292"/>
      <c r="J242" s="286"/>
      <c r="K242" s="280" t="s">
        <v>598</v>
      </c>
      <c r="L242" s="281"/>
      <c r="M242" s="281"/>
      <c r="N242" s="281"/>
      <c r="O242" s="281"/>
      <c r="P242" s="281"/>
      <c r="Q242" s="281"/>
      <c r="R242" s="281"/>
      <c r="S242" s="281"/>
      <c r="T242" s="282"/>
    </row>
    <row r="243" spans="2:22" s="22" customFormat="1" x14ac:dyDescent="0.2">
      <c r="B243" s="325"/>
      <c r="C243" s="326"/>
      <c r="D243" s="326"/>
      <c r="E243" s="326"/>
      <c r="F243" s="326"/>
      <c r="G243" s="326"/>
      <c r="H243" s="326"/>
      <c r="I243" s="326"/>
      <c r="J243" s="326"/>
      <c r="K243" s="326"/>
      <c r="L243" s="326"/>
      <c r="M243" s="326"/>
      <c r="N243" s="326"/>
      <c r="O243" s="326"/>
      <c r="P243" s="326"/>
      <c r="Q243" s="326"/>
      <c r="R243" s="326"/>
      <c r="S243" s="326"/>
      <c r="T243" s="327"/>
    </row>
    <row r="244" spans="2:22" s="22" customFormat="1" ht="30.4" customHeight="1" x14ac:dyDescent="0.2">
      <c r="B244" s="314" t="s">
        <v>88</v>
      </c>
      <c r="C244" s="356" t="s">
        <v>497</v>
      </c>
      <c r="D244" s="357"/>
      <c r="E244" s="357"/>
      <c r="F244" s="357"/>
      <c r="G244" s="357"/>
      <c r="H244" s="357"/>
      <c r="I244" s="357"/>
      <c r="J244" s="357"/>
      <c r="K244" s="357"/>
      <c r="L244" s="357"/>
      <c r="M244" s="357"/>
      <c r="N244" s="357"/>
      <c r="O244" s="357"/>
      <c r="P244" s="357"/>
      <c r="Q244" s="357"/>
      <c r="R244" s="357"/>
      <c r="S244" s="357"/>
      <c r="T244" s="358"/>
    </row>
    <row r="245" spans="2:22" s="3" customFormat="1" ht="14.1" customHeight="1" x14ac:dyDescent="0.2">
      <c r="B245" s="315"/>
      <c r="C245" s="297" t="s">
        <v>116</v>
      </c>
      <c r="D245" s="298"/>
      <c r="E245" s="298"/>
      <c r="F245" s="298"/>
      <c r="G245" s="298"/>
      <c r="H245" s="298"/>
      <c r="I245" s="298"/>
      <c r="J245" s="298"/>
      <c r="K245" s="298"/>
      <c r="L245" s="299"/>
      <c r="M245" s="342"/>
      <c r="N245" s="343"/>
      <c r="O245" s="343"/>
      <c r="P245" s="343"/>
      <c r="Q245" s="343"/>
      <c r="R245" s="343"/>
      <c r="S245" s="343"/>
      <c r="T245" s="344"/>
    </row>
    <row r="246" spans="2:22" s="3" customFormat="1" ht="15" customHeight="1" x14ac:dyDescent="0.2">
      <c r="B246" s="315"/>
      <c r="C246" s="277" t="s">
        <v>74</v>
      </c>
      <c r="D246" s="277"/>
      <c r="E246" s="277"/>
      <c r="F246" s="277" t="s">
        <v>440</v>
      </c>
      <c r="G246" s="277"/>
      <c r="H246" s="277" t="s">
        <v>64</v>
      </c>
      <c r="I246" s="277"/>
      <c r="J246" s="277" t="s">
        <v>75</v>
      </c>
      <c r="K246" s="277"/>
      <c r="L246" s="277"/>
      <c r="M246" s="345"/>
      <c r="N246" s="346"/>
      <c r="O246" s="346"/>
      <c r="P246" s="346"/>
      <c r="Q246" s="346"/>
      <c r="R246" s="346"/>
      <c r="S246" s="346"/>
      <c r="T246" s="347"/>
    </row>
    <row r="247" spans="2:22" s="3" customFormat="1" ht="21.75" customHeight="1" x14ac:dyDescent="0.2">
      <c r="B247" s="315"/>
      <c r="C247" s="612" t="s">
        <v>76</v>
      </c>
      <c r="D247" s="613"/>
      <c r="E247" s="614"/>
      <c r="F247" s="650">
        <v>1</v>
      </c>
      <c r="G247" s="651"/>
      <c r="H247" s="650">
        <v>1</v>
      </c>
      <c r="I247" s="651"/>
      <c r="J247" s="650">
        <f>F247-H247</f>
        <v>0</v>
      </c>
      <c r="K247" s="664"/>
      <c r="L247" s="651"/>
      <c r="M247" s="345"/>
      <c r="N247" s="346"/>
      <c r="O247" s="346"/>
      <c r="P247" s="346"/>
      <c r="Q247" s="346"/>
      <c r="R247" s="346"/>
      <c r="S247" s="346"/>
      <c r="T247" s="347"/>
      <c r="V247" s="103"/>
    </row>
    <row r="248" spans="2:22" s="3" customFormat="1" ht="22.5" customHeight="1" x14ac:dyDescent="0.2">
      <c r="B248" s="315"/>
      <c r="C248" s="91"/>
      <c r="D248" s="91"/>
      <c r="E248" s="91"/>
      <c r="F248" s="90"/>
      <c r="G248" s="90"/>
      <c r="H248" s="90"/>
      <c r="I248" s="90"/>
      <c r="J248" s="90"/>
      <c r="K248" s="90"/>
      <c r="L248" s="90"/>
      <c r="M248" s="345"/>
      <c r="N248" s="346"/>
      <c r="O248" s="346"/>
      <c r="P248" s="346"/>
      <c r="Q248" s="346"/>
      <c r="R248" s="346"/>
      <c r="S248" s="346"/>
      <c r="T248" s="347"/>
    </row>
    <row r="249" spans="2:22" s="3" customFormat="1" ht="37.9" customHeight="1" x14ac:dyDescent="0.2">
      <c r="B249" s="315"/>
      <c r="C249" s="268" t="s">
        <v>77</v>
      </c>
      <c r="D249" s="269"/>
      <c r="E249" s="268" t="s">
        <v>66</v>
      </c>
      <c r="F249" s="269"/>
      <c r="G249" s="93" t="s">
        <v>78</v>
      </c>
      <c r="H249" s="630" t="s">
        <v>79</v>
      </c>
      <c r="I249" s="631"/>
      <c r="J249" s="93" t="s">
        <v>80</v>
      </c>
      <c r="K249" s="630" t="s">
        <v>81</v>
      </c>
      <c r="L249" s="631"/>
      <c r="M249" s="345"/>
      <c r="N249" s="346"/>
      <c r="O249" s="346"/>
      <c r="P249" s="346"/>
      <c r="Q249" s="346"/>
      <c r="R249" s="346"/>
      <c r="S249" s="346"/>
      <c r="T249" s="347"/>
    </row>
    <row r="250" spans="2:22" s="3" customFormat="1" ht="22.5" customHeight="1" x14ac:dyDescent="0.2">
      <c r="B250" s="315"/>
      <c r="C250" s="295">
        <v>42689</v>
      </c>
      <c r="D250" s="296"/>
      <c r="E250" s="295">
        <v>42840</v>
      </c>
      <c r="F250" s="296"/>
      <c r="G250" s="17">
        <f>+K157</f>
        <v>151</v>
      </c>
      <c r="H250" s="659">
        <f>100/G250</f>
        <v>0.66225165562913912</v>
      </c>
      <c r="I250" s="660"/>
      <c r="J250" s="17">
        <v>20</v>
      </c>
      <c r="K250" s="661">
        <v>100</v>
      </c>
      <c r="L250" s="663"/>
      <c r="M250" s="345"/>
      <c r="N250" s="346"/>
      <c r="O250" s="346"/>
      <c r="P250" s="346"/>
      <c r="Q250" s="346"/>
      <c r="R250" s="346"/>
      <c r="S250" s="346"/>
      <c r="T250" s="347"/>
    </row>
    <row r="251" spans="2:22" s="3" customFormat="1" ht="15.75" customHeight="1" x14ac:dyDescent="0.2">
      <c r="B251" s="315"/>
      <c r="C251" s="91"/>
      <c r="D251" s="92"/>
      <c r="E251" s="89"/>
      <c r="F251" s="17"/>
      <c r="G251" s="20"/>
      <c r="H251" s="20"/>
      <c r="I251" s="17"/>
      <c r="J251" s="19"/>
      <c r="K251" s="19"/>
      <c r="L251" s="90"/>
      <c r="M251" s="345"/>
      <c r="N251" s="346"/>
      <c r="O251" s="346"/>
      <c r="P251" s="346"/>
      <c r="Q251" s="346"/>
      <c r="R251" s="346"/>
      <c r="S251" s="346"/>
      <c r="T251" s="347"/>
    </row>
    <row r="252" spans="2:22" s="3" customFormat="1" ht="29.25" customHeight="1" x14ac:dyDescent="0.2">
      <c r="B252" s="315"/>
      <c r="C252" s="297" t="s">
        <v>82</v>
      </c>
      <c r="D252" s="298"/>
      <c r="E252" s="298"/>
      <c r="F252" s="298"/>
      <c r="G252" s="298"/>
      <c r="H252" s="298"/>
      <c r="I252" s="298"/>
      <c r="J252" s="298"/>
      <c r="K252" s="298"/>
      <c r="L252" s="299"/>
      <c r="M252" s="345"/>
      <c r="N252" s="346"/>
      <c r="O252" s="346"/>
      <c r="P252" s="346"/>
      <c r="Q252" s="346"/>
      <c r="R252" s="346"/>
      <c r="S252" s="346"/>
      <c r="T252" s="347"/>
      <c r="V252" s="23"/>
    </row>
    <row r="253" spans="2:22" s="3" customFormat="1" ht="40.5" customHeight="1" x14ac:dyDescent="0.2">
      <c r="B253" s="315"/>
      <c r="C253" s="629" t="s">
        <v>89</v>
      </c>
      <c r="D253" s="629"/>
      <c r="E253" s="629"/>
      <c r="F253" s="101">
        <v>25</v>
      </c>
      <c r="G253" s="290" t="s">
        <v>90</v>
      </c>
      <c r="H253" s="290"/>
      <c r="I253" s="21">
        <v>15</v>
      </c>
      <c r="J253" s="290" t="s">
        <v>91</v>
      </c>
      <c r="K253" s="290"/>
      <c r="L253" s="89">
        <v>10</v>
      </c>
      <c r="M253" s="348"/>
      <c r="N253" s="349"/>
      <c r="O253" s="349"/>
      <c r="P253" s="349"/>
      <c r="Q253" s="349"/>
      <c r="R253" s="349"/>
      <c r="S253" s="349"/>
      <c r="T253" s="350"/>
    </row>
    <row r="254" spans="2:22" s="3" customFormat="1" ht="27" customHeight="1" x14ac:dyDescent="0.2">
      <c r="B254" s="315"/>
      <c r="C254" s="666" t="s">
        <v>92</v>
      </c>
      <c r="D254" s="667"/>
      <c r="E254" s="667"/>
      <c r="F254" s="667"/>
      <c r="G254" s="667"/>
      <c r="H254" s="667"/>
      <c r="I254" s="667"/>
      <c r="J254" s="667"/>
      <c r="K254" s="667"/>
      <c r="L254" s="667"/>
      <c r="M254" s="667"/>
      <c r="N254" s="667"/>
      <c r="O254" s="667"/>
      <c r="P254" s="667"/>
      <c r="Q254" s="667"/>
      <c r="R254" s="667"/>
      <c r="S254" s="667"/>
      <c r="T254" s="668"/>
    </row>
    <row r="255" spans="2:22" s="3" customFormat="1" ht="22.5" customHeight="1" x14ac:dyDescent="0.2">
      <c r="B255" s="315"/>
      <c r="C255" s="656" t="s">
        <v>83</v>
      </c>
      <c r="D255" s="657"/>
      <c r="E255" s="657"/>
      <c r="F255" s="658"/>
      <c r="G255" s="649" t="s">
        <v>93</v>
      </c>
      <c r="H255" s="649"/>
      <c r="I255" s="649"/>
      <c r="J255" s="277" t="s">
        <v>94</v>
      </c>
      <c r="K255" s="277"/>
      <c r="L255" s="277"/>
      <c r="M255" s="342" t="s">
        <v>84</v>
      </c>
      <c r="N255" s="343"/>
      <c r="O255" s="343"/>
      <c r="P255" s="343"/>
      <c r="Q255" s="343"/>
      <c r="R255" s="343"/>
      <c r="S255" s="343"/>
      <c r="T255" s="344"/>
    </row>
    <row r="256" spans="2:22" s="3" customFormat="1" ht="32.25" customHeight="1" x14ac:dyDescent="0.2">
      <c r="B256" s="315"/>
      <c r="C256" s="649" t="s">
        <v>85</v>
      </c>
      <c r="D256" s="649"/>
      <c r="E256" s="656" t="s">
        <v>441</v>
      </c>
      <c r="F256" s="658"/>
      <c r="G256" s="649"/>
      <c r="H256" s="649"/>
      <c r="I256" s="649"/>
      <c r="J256" s="277"/>
      <c r="K256" s="277"/>
      <c r="L256" s="277"/>
      <c r="M256" s="348"/>
      <c r="N256" s="349"/>
      <c r="O256" s="349"/>
      <c r="P256" s="349"/>
      <c r="Q256" s="349"/>
      <c r="R256" s="349"/>
      <c r="S256" s="349"/>
      <c r="T256" s="350"/>
    </row>
    <row r="257" spans="2:20" s="3" customFormat="1" ht="31.5" customHeight="1" x14ac:dyDescent="0.2">
      <c r="B257" s="315"/>
      <c r="C257" s="655" t="s">
        <v>498</v>
      </c>
      <c r="D257" s="655"/>
      <c r="E257" s="655" t="s">
        <v>499</v>
      </c>
      <c r="F257" s="655"/>
      <c r="G257" s="312" t="s">
        <v>500</v>
      </c>
      <c r="H257" s="312"/>
      <c r="I257" s="312"/>
      <c r="J257" s="652">
        <v>1</v>
      </c>
      <c r="K257" s="652"/>
      <c r="L257" s="652"/>
      <c r="M257" s="669" t="s">
        <v>502</v>
      </c>
      <c r="N257" s="669"/>
      <c r="O257" s="669"/>
      <c r="P257" s="669"/>
      <c r="Q257" s="669"/>
      <c r="R257" s="669"/>
      <c r="S257" s="669"/>
      <c r="T257" s="669"/>
    </row>
    <row r="258" spans="2:20" s="3" customFormat="1" ht="15" customHeight="1" x14ac:dyDescent="0.2">
      <c r="B258" s="268"/>
      <c r="C258" s="317"/>
      <c r="D258" s="317"/>
      <c r="E258" s="317"/>
      <c r="F258" s="317"/>
      <c r="G258" s="317"/>
      <c r="H258" s="317"/>
      <c r="I258" s="317"/>
      <c r="J258" s="317"/>
      <c r="K258" s="317"/>
      <c r="L258" s="317"/>
      <c r="M258" s="317"/>
      <c r="N258" s="317"/>
      <c r="O258" s="317"/>
      <c r="P258" s="317"/>
      <c r="Q258" s="317"/>
      <c r="R258" s="317"/>
      <c r="S258" s="317"/>
      <c r="T258" s="269"/>
    </row>
    <row r="259" spans="2:20" s="3" customFormat="1" ht="27.4" customHeight="1" x14ac:dyDescent="0.2">
      <c r="B259" s="356" t="s">
        <v>71</v>
      </c>
      <c r="C259" s="357"/>
      <c r="D259" s="357"/>
      <c r="E259" s="357"/>
      <c r="F259" s="357"/>
      <c r="G259" s="357"/>
      <c r="H259" s="357"/>
      <c r="I259" s="357"/>
      <c r="J259" s="357"/>
      <c r="K259" s="357"/>
      <c r="L259" s="357"/>
      <c r="M259" s="357"/>
      <c r="N259" s="357"/>
      <c r="O259" s="357"/>
      <c r="P259" s="357"/>
      <c r="Q259" s="357"/>
      <c r="R259" s="357"/>
      <c r="S259" s="357"/>
      <c r="T259" s="358"/>
    </row>
    <row r="260" spans="2:20" s="3" customFormat="1" ht="22.5" customHeight="1" x14ac:dyDescent="0.2">
      <c r="B260" s="297" t="s">
        <v>116</v>
      </c>
      <c r="C260" s="298"/>
      <c r="D260" s="298"/>
      <c r="E260" s="298"/>
      <c r="F260" s="298"/>
      <c r="G260" s="298"/>
      <c r="H260" s="298"/>
      <c r="I260" s="298"/>
      <c r="J260" s="298"/>
      <c r="K260" s="299"/>
      <c r="L260" s="268"/>
      <c r="M260" s="317"/>
      <c r="N260" s="317"/>
      <c r="O260" s="317"/>
      <c r="P260" s="317"/>
      <c r="Q260" s="317"/>
      <c r="R260" s="317"/>
      <c r="S260" s="317"/>
      <c r="T260" s="269"/>
    </row>
    <row r="261" spans="2:20" s="3" customFormat="1" ht="22.5" customHeight="1" x14ac:dyDescent="0.2">
      <c r="B261" s="277" t="s">
        <v>74</v>
      </c>
      <c r="C261" s="277"/>
      <c r="D261" s="277"/>
      <c r="E261" s="268" t="s">
        <v>440</v>
      </c>
      <c r="F261" s="269"/>
      <c r="G261" s="277" t="s">
        <v>64</v>
      </c>
      <c r="H261" s="277"/>
      <c r="I261" s="277" t="s">
        <v>87</v>
      </c>
      <c r="J261" s="277"/>
      <c r="K261" s="277"/>
      <c r="L261" s="303"/>
      <c r="M261" s="304"/>
      <c r="N261" s="304"/>
      <c r="O261" s="304"/>
      <c r="P261" s="304"/>
      <c r="Q261" s="304"/>
      <c r="R261" s="304"/>
      <c r="S261" s="304"/>
      <c r="T261" s="305"/>
    </row>
    <row r="262" spans="2:20" s="3" customFormat="1" ht="22.5" customHeight="1" x14ac:dyDescent="0.2">
      <c r="B262" s="290" t="s">
        <v>76</v>
      </c>
      <c r="C262" s="290"/>
      <c r="D262" s="290"/>
      <c r="E262" s="336">
        <f>+G265/100</f>
        <v>0.68359999999999999</v>
      </c>
      <c r="F262" s="337"/>
      <c r="G262" s="293">
        <v>0.77949999999999997</v>
      </c>
      <c r="H262" s="293"/>
      <c r="I262" s="294">
        <f>+E262-G262</f>
        <v>-9.5899999999999985E-2</v>
      </c>
      <c r="J262" s="294"/>
      <c r="K262" s="294"/>
      <c r="L262" s="306"/>
      <c r="M262" s="307"/>
      <c r="N262" s="307"/>
      <c r="O262" s="307"/>
      <c r="P262" s="307"/>
      <c r="Q262" s="307"/>
      <c r="R262" s="307"/>
      <c r="S262" s="307"/>
      <c r="T262" s="308"/>
    </row>
    <row r="263" spans="2:20" s="3" customFormat="1" ht="22.5" customHeight="1" x14ac:dyDescent="0.2">
      <c r="B263" s="322"/>
      <c r="C263" s="359"/>
      <c r="D263" s="359"/>
      <c r="E263" s="359"/>
      <c r="F263" s="359"/>
      <c r="G263" s="359"/>
      <c r="H263" s="359"/>
      <c r="I263" s="359"/>
      <c r="J263" s="359"/>
      <c r="K263" s="323"/>
      <c r="L263" s="306"/>
      <c r="M263" s="307"/>
      <c r="N263" s="307"/>
      <c r="O263" s="307"/>
      <c r="P263" s="307"/>
      <c r="Q263" s="307"/>
      <c r="R263" s="307"/>
      <c r="S263" s="307"/>
      <c r="T263" s="308"/>
    </row>
    <row r="264" spans="2:20" s="3" customFormat="1" ht="34.9" customHeight="1" x14ac:dyDescent="0.2">
      <c r="B264" s="277" t="s">
        <v>77</v>
      </c>
      <c r="C264" s="277"/>
      <c r="D264" s="277" t="s">
        <v>66</v>
      </c>
      <c r="E264" s="277"/>
      <c r="F264" s="93" t="s">
        <v>78</v>
      </c>
      <c r="G264" s="630" t="s">
        <v>81</v>
      </c>
      <c r="H264" s="639"/>
      <c r="I264" s="639"/>
      <c r="J264" s="639"/>
      <c r="K264" s="631"/>
      <c r="L264" s="306"/>
      <c r="M264" s="307"/>
      <c r="N264" s="307"/>
      <c r="O264" s="307"/>
      <c r="P264" s="307"/>
      <c r="Q264" s="307"/>
      <c r="R264" s="307"/>
      <c r="S264" s="307"/>
      <c r="T264" s="308"/>
    </row>
    <row r="265" spans="2:20" s="3" customFormat="1" ht="30" customHeight="1" x14ac:dyDescent="0.2">
      <c r="B265" s="579">
        <f>I158</f>
        <v>42684</v>
      </c>
      <c r="C265" s="312"/>
      <c r="D265" s="579">
        <f>J158</f>
        <v>44923</v>
      </c>
      <c r="E265" s="312"/>
      <c r="F265" s="17">
        <f>K158</f>
        <v>2239</v>
      </c>
      <c r="G265" s="661">
        <v>68.36</v>
      </c>
      <c r="H265" s="662"/>
      <c r="I265" s="662"/>
      <c r="J265" s="662"/>
      <c r="K265" s="663"/>
      <c r="L265" s="306"/>
      <c r="M265" s="307"/>
      <c r="N265" s="307"/>
      <c r="O265" s="307"/>
      <c r="P265" s="307"/>
      <c r="Q265" s="307"/>
      <c r="R265" s="307"/>
      <c r="S265" s="307"/>
      <c r="T265" s="308"/>
    </row>
    <row r="266" spans="2:20" s="3" customFormat="1" ht="25.5" customHeight="1" x14ac:dyDescent="0.2">
      <c r="B266" s="322"/>
      <c r="C266" s="359"/>
      <c r="D266" s="359"/>
      <c r="E266" s="359"/>
      <c r="F266" s="359"/>
      <c r="G266" s="359"/>
      <c r="H266" s="359"/>
      <c r="I266" s="359"/>
      <c r="J266" s="359"/>
      <c r="K266" s="323"/>
      <c r="L266" s="306"/>
      <c r="M266" s="307"/>
      <c r="N266" s="307"/>
      <c r="O266" s="307"/>
      <c r="P266" s="307"/>
      <c r="Q266" s="307"/>
      <c r="R266" s="307"/>
      <c r="S266" s="307"/>
      <c r="T266" s="308"/>
    </row>
    <row r="267" spans="2:20" s="3" customFormat="1" ht="24" customHeight="1" x14ac:dyDescent="0.2">
      <c r="B267" s="297" t="s">
        <v>82</v>
      </c>
      <c r="C267" s="298"/>
      <c r="D267" s="298"/>
      <c r="E267" s="298"/>
      <c r="F267" s="298"/>
      <c r="G267" s="298"/>
      <c r="H267" s="298"/>
      <c r="I267" s="298"/>
      <c r="J267" s="298"/>
      <c r="K267" s="299"/>
      <c r="L267" s="309"/>
      <c r="M267" s="310"/>
      <c r="N267" s="310"/>
      <c r="O267" s="310"/>
      <c r="P267" s="310"/>
      <c r="Q267" s="310"/>
      <c r="R267" s="310"/>
      <c r="S267" s="310"/>
      <c r="T267" s="311"/>
    </row>
    <row r="268" spans="2:20" s="3" customFormat="1" ht="37.5" customHeight="1" x14ac:dyDescent="0.2">
      <c r="B268" s="575" t="s">
        <v>95</v>
      </c>
      <c r="C268" s="576"/>
      <c r="D268" s="576"/>
      <c r="E268" s="576"/>
      <c r="F268" s="577"/>
      <c r="G268" s="653" t="s">
        <v>96</v>
      </c>
      <c r="H268" s="653"/>
      <c r="I268" s="578" t="s">
        <v>97</v>
      </c>
      <c r="J268" s="578"/>
      <c r="K268" s="94" t="s">
        <v>372</v>
      </c>
      <c r="L268" s="575" t="s">
        <v>98</v>
      </c>
      <c r="M268" s="576"/>
      <c r="N268" s="576"/>
      <c r="O268" s="576"/>
      <c r="P268" s="576"/>
      <c r="Q268" s="576"/>
      <c r="R268" s="576"/>
      <c r="S268" s="576"/>
      <c r="T268" s="577"/>
    </row>
    <row r="269" spans="2:20" s="3" customFormat="1" ht="33" customHeight="1" x14ac:dyDescent="0.25">
      <c r="B269" s="643" t="s">
        <v>99</v>
      </c>
      <c r="C269" s="644"/>
      <c r="D269" s="644"/>
      <c r="E269" s="644"/>
      <c r="F269" s="645"/>
      <c r="G269" s="277" t="s">
        <v>100</v>
      </c>
      <c r="H269" s="277"/>
      <c r="I269" s="634" t="s">
        <v>100</v>
      </c>
      <c r="J269" s="634"/>
      <c r="K269" s="24"/>
      <c r="L269" s="646"/>
      <c r="M269" s="647"/>
      <c r="N269" s="647"/>
      <c r="O269" s="647"/>
      <c r="P269" s="647"/>
      <c r="Q269" s="647"/>
      <c r="R269" s="647"/>
      <c r="S269" s="647"/>
      <c r="T269" s="648"/>
    </row>
    <row r="270" spans="2:20" s="3" customFormat="1" ht="28.15" customHeight="1" x14ac:dyDescent="0.2">
      <c r="B270" s="341" t="s">
        <v>83</v>
      </c>
      <c r="C270" s="341"/>
      <c r="D270" s="341"/>
      <c r="E270" s="341"/>
      <c r="F270" s="341" t="s">
        <v>46</v>
      </c>
      <c r="G270" s="341"/>
      <c r="H270" s="341"/>
      <c r="I270" s="341"/>
      <c r="J270" s="330" t="s">
        <v>84</v>
      </c>
      <c r="K270" s="331"/>
      <c r="L270" s="331"/>
      <c r="M270" s="331"/>
      <c r="N270" s="331"/>
      <c r="O270" s="331"/>
      <c r="P270" s="331"/>
      <c r="Q270" s="331"/>
      <c r="R270" s="331"/>
      <c r="S270" s="331"/>
      <c r="T270" s="332"/>
    </row>
    <row r="271" spans="2:20" s="3" customFormat="1" ht="28.15" customHeight="1" x14ac:dyDescent="0.2">
      <c r="B271" s="341" t="s">
        <v>85</v>
      </c>
      <c r="C271" s="341"/>
      <c r="D271" s="341" t="s">
        <v>441</v>
      </c>
      <c r="E271" s="341"/>
      <c r="F271" s="341"/>
      <c r="G271" s="341"/>
      <c r="H271" s="341"/>
      <c r="I271" s="341"/>
      <c r="J271" s="333"/>
      <c r="K271" s="334"/>
      <c r="L271" s="334"/>
      <c r="M271" s="334"/>
      <c r="N271" s="334"/>
      <c r="O271" s="334"/>
      <c r="P271" s="334"/>
      <c r="Q271" s="334"/>
      <c r="R271" s="334"/>
      <c r="S271" s="334"/>
      <c r="T271" s="335"/>
    </row>
    <row r="272" spans="2:20" s="3" customFormat="1" ht="130.9" customHeight="1" x14ac:dyDescent="0.2">
      <c r="B272" s="285" t="s">
        <v>639</v>
      </c>
      <c r="C272" s="286"/>
      <c r="D272" s="285" t="s">
        <v>640</v>
      </c>
      <c r="E272" s="286"/>
      <c r="F272" s="285" t="s">
        <v>509</v>
      </c>
      <c r="G272" s="292"/>
      <c r="H272" s="292"/>
      <c r="I272" s="286"/>
      <c r="J272" s="280" t="s">
        <v>1128</v>
      </c>
      <c r="K272" s="281"/>
      <c r="L272" s="281"/>
      <c r="M272" s="281"/>
      <c r="N272" s="281"/>
      <c r="O272" s="281"/>
      <c r="P272" s="281"/>
      <c r="Q272" s="281"/>
      <c r="R272" s="281"/>
      <c r="S272" s="281"/>
      <c r="T272" s="282"/>
    </row>
    <row r="273" spans="2:39" s="3" customFormat="1" ht="60.6" customHeight="1" x14ac:dyDescent="0.2">
      <c r="B273" s="285" t="s">
        <v>693</v>
      </c>
      <c r="C273" s="286"/>
      <c r="D273" s="285" t="s">
        <v>742</v>
      </c>
      <c r="E273" s="286"/>
      <c r="F273" s="283" t="s">
        <v>857</v>
      </c>
      <c r="G273" s="287"/>
      <c r="H273" s="287"/>
      <c r="I273" s="284"/>
      <c r="J273" s="280" t="s">
        <v>1129</v>
      </c>
      <c r="K273" s="281"/>
      <c r="L273" s="281"/>
      <c r="M273" s="281"/>
      <c r="N273" s="281"/>
      <c r="O273" s="281"/>
      <c r="P273" s="281"/>
      <c r="Q273" s="281"/>
      <c r="R273" s="281"/>
      <c r="S273" s="281"/>
      <c r="T273" s="282"/>
    </row>
    <row r="274" spans="2:39" s="3" customFormat="1" ht="39" customHeight="1" x14ac:dyDescent="0.2">
      <c r="B274" s="285" t="s">
        <v>604</v>
      </c>
      <c r="C274" s="286"/>
      <c r="D274" s="285" t="s">
        <v>605</v>
      </c>
      <c r="E274" s="286"/>
      <c r="F274" s="285" t="s">
        <v>694</v>
      </c>
      <c r="G274" s="292"/>
      <c r="H274" s="292"/>
      <c r="I274" s="286"/>
      <c r="J274" s="280" t="s">
        <v>637</v>
      </c>
      <c r="K274" s="281"/>
      <c r="L274" s="281"/>
      <c r="M274" s="281"/>
      <c r="N274" s="281"/>
      <c r="O274" s="281"/>
      <c r="P274" s="281"/>
      <c r="Q274" s="281"/>
      <c r="R274" s="281"/>
      <c r="S274" s="281"/>
      <c r="T274" s="282"/>
    </row>
    <row r="275" spans="2:39" s="3" customFormat="1" ht="86.45" customHeight="1" x14ac:dyDescent="0.2">
      <c r="B275" s="285" t="s">
        <v>712</v>
      </c>
      <c r="C275" s="286"/>
      <c r="D275" s="285"/>
      <c r="E275" s="286"/>
      <c r="F275" s="285" t="s">
        <v>606</v>
      </c>
      <c r="G275" s="292"/>
      <c r="H275" s="292"/>
      <c r="I275" s="286"/>
      <c r="J275" s="280" t="s">
        <v>858</v>
      </c>
      <c r="K275" s="281"/>
      <c r="L275" s="281"/>
      <c r="M275" s="281"/>
      <c r="N275" s="281"/>
      <c r="O275" s="281"/>
      <c r="P275" s="281"/>
      <c r="Q275" s="281"/>
      <c r="R275" s="281"/>
      <c r="S275" s="281"/>
      <c r="T275" s="282"/>
    </row>
    <row r="276" spans="2:39" s="3" customFormat="1" ht="15" customHeight="1" x14ac:dyDescent="0.2">
      <c r="B276" s="268"/>
      <c r="C276" s="317"/>
      <c r="D276" s="317"/>
      <c r="E276" s="317"/>
      <c r="F276" s="317"/>
      <c r="G276" s="317"/>
      <c r="H276" s="317"/>
      <c r="I276" s="317"/>
      <c r="J276" s="317"/>
      <c r="K276" s="317"/>
      <c r="L276" s="317"/>
      <c r="M276" s="317"/>
      <c r="N276" s="317"/>
      <c r="O276" s="317"/>
      <c r="P276" s="317"/>
      <c r="Q276" s="317"/>
      <c r="R276" s="317"/>
      <c r="S276" s="317"/>
      <c r="T276" s="269"/>
    </row>
    <row r="277" spans="2:39" s="3" customFormat="1" ht="22.5" customHeight="1" x14ac:dyDescent="0.2">
      <c r="B277" s="626" t="s">
        <v>101</v>
      </c>
      <c r="C277" s="627"/>
      <c r="D277" s="627"/>
      <c r="E277" s="627"/>
      <c r="F277" s="627"/>
      <c r="G277" s="627"/>
      <c r="H277" s="627"/>
      <c r="I277" s="627"/>
      <c r="J277" s="627"/>
      <c r="K277" s="627"/>
      <c r="L277" s="627"/>
      <c r="M277" s="627"/>
      <c r="N277" s="627"/>
      <c r="O277" s="627"/>
      <c r="P277" s="627"/>
      <c r="Q277" s="627"/>
      <c r="R277" s="627"/>
      <c r="S277" s="627"/>
      <c r="T277" s="628"/>
    </row>
    <row r="278" spans="2:39" s="3" customFormat="1" ht="30.4" customHeight="1" x14ac:dyDescent="0.2">
      <c r="B278" s="314" t="s">
        <v>86</v>
      </c>
      <c r="C278" s="581" t="s">
        <v>602</v>
      </c>
      <c r="D278" s="632"/>
      <c r="E278" s="632"/>
      <c r="F278" s="632"/>
      <c r="G278" s="632"/>
      <c r="H278" s="632"/>
      <c r="I278" s="632"/>
      <c r="J278" s="632"/>
      <c r="K278" s="632"/>
      <c r="L278" s="632"/>
      <c r="M278" s="632"/>
      <c r="N278" s="632"/>
      <c r="O278" s="632"/>
      <c r="P278" s="632"/>
      <c r="Q278" s="632"/>
      <c r="R278" s="632"/>
      <c r="S278" s="632"/>
      <c r="T278" s="633"/>
    </row>
    <row r="279" spans="2:39" s="3" customFormat="1" ht="22.5" customHeight="1" x14ac:dyDescent="0.2">
      <c r="B279" s="315"/>
      <c r="C279" s="297" t="s">
        <v>116</v>
      </c>
      <c r="D279" s="298"/>
      <c r="E279" s="298"/>
      <c r="F279" s="298"/>
      <c r="G279" s="298"/>
      <c r="H279" s="298"/>
      <c r="I279" s="298"/>
      <c r="J279" s="298"/>
      <c r="K279" s="298"/>
      <c r="L279" s="299"/>
      <c r="M279" s="297"/>
      <c r="N279" s="298"/>
      <c r="O279" s="298"/>
      <c r="P279" s="298"/>
      <c r="Q279" s="298"/>
      <c r="R279" s="298"/>
      <c r="S279" s="298"/>
      <c r="T279" s="299"/>
    </row>
    <row r="280" spans="2:39" s="3" customFormat="1" ht="22.5" customHeight="1" x14ac:dyDescent="0.2">
      <c r="B280" s="315"/>
      <c r="C280" s="277" t="s">
        <v>74</v>
      </c>
      <c r="D280" s="277"/>
      <c r="E280" s="277"/>
      <c r="F280" s="277" t="s">
        <v>440</v>
      </c>
      <c r="G280" s="277"/>
      <c r="H280" s="277" t="s">
        <v>64</v>
      </c>
      <c r="I280" s="277"/>
      <c r="J280" s="277" t="s">
        <v>87</v>
      </c>
      <c r="K280" s="277"/>
      <c r="L280" s="277"/>
      <c r="M280" s="303"/>
      <c r="N280" s="304"/>
      <c r="O280" s="304"/>
      <c r="P280" s="304"/>
      <c r="Q280" s="304"/>
      <c r="R280" s="304"/>
      <c r="S280" s="304"/>
      <c r="T280" s="305"/>
    </row>
    <row r="281" spans="2:39" s="3" customFormat="1" ht="22.15" customHeight="1" x14ac:dyDescent="0.2">
      <c r="B281" s="315"/>
      <c r="C281" s="268" t="s">
        <v>74</v>
      </c>
      <c r="D281" s="317"/>
      <c r="E281" s="269"/>
      <c r="F281" s="268" t="s">
        <v>440</v>
      </c>
      <c r="G281" s="269"/>
      <c r="H281" s="268" t="s">
        <v>64</v>
      </c>
      <c r="I281" s="269"/>
      <c r="J281" s="268" t="s">
        <v>87</v>
      </c>
      <c r="K281" s="317"/>
      <c r="L281" s="269"/>
      <c r="M281" s="306"/>
      <c r="N281" s="307"/>
      <c r="O281" s="307"/>
      <c r="P281" s="307"/>
      <c r="Q281" s="307"/>
      <c r="R281" s="307"/>
      <c r="S281" s="307"/>
      <c r="T281" s="308"/>
      <c r="V281" s="68"/>
      <c r="W281" s="68"/>
      <c r="X281" s="68"/>
      <c r="Y281" s="68"/>
      <c r="Z281" s="68"/>
      <c r="AA281" s="68"/>
      <c r="AB281" s="68"/>
      <c r="AC281" s="68"/>
      <c r="AD281" s="68"/>
      <c r="AE281" s="68"/>
      <c r="AF281" s="68"/>
      <c r="AG281" s="68"/>
      <c r="AH281" s="68"/>
      <c r="AI281" s="68"/>
      <c r="AJ281" s="68"/>
      <c r="AK281" s="68"/>
      <c r="AL281" s="68"/>
      <c r="AM281" s="68"/>
    </row>
    <row r="282" spans="2:39" s="3" customFormat="1" ht="14.25" x14ac:dyDescent="0.2">
      <c r="B282" s="315"/>
      <c r="C282" s="290" t="s">
        <v>76</v>
      </c>
      <c r="D282" s="290"/>
      <c r="E282" s="290"/>
      <c r="F282" s="523">
        <f>+H285</f>
        <v>1</v>
      </c>
      <c r="G282" s="523"/>
      <c r="H282" s="523">
        <v>1</v>
      </c>
      <c r="I282" s="523"/>
      <c r="J282" s="523">
        <f>+F282</f>
        <v>1</v>
      </c>
      <c r="K282" s="523"/>
      <c r="L282" s="523"/>
      <c r="M282" s="306"/>
      <c r="N282" s="307"/>
      <c r="O282" s="307"/>
      <c r="P282" s="307"/>
      <c r="Q282" s="307"/>
      <c r="R282" s="307"/>
      <c r="S282" s="307"/>
      <c r="T282" s="308"/>
      <c r="V282" s="68"/>
      <c r="W282" s="68"/>
      <c r="X282" s="68"/>
      <c r="Y282" s="68"/>
      <c r="Z282" s="68"/>
      <c r="AA282" s="68"/>
      <c r="AB282" s="68"/>
      <c r="AC282" s="68"/>
      <c r="AD282" s="68"/>
      <c r="AE282" s="68"/>
      <c r="AF282" s="68"/>
      <c r="AG282" s="68"/>
      <c r="AH282" s="68"/>
      <c r="AI282" s="68"/>
      <c r="AJ282" s="68"/>
      <c r="AK282" s="68"/>
      <c r="AL282" s="68"/>
      <c r="AM282" s="68"/>
    </row>
    <row r="283" spans="2:39" s="3" customFormat="1" ht="14.25" customHeight="1" x14ac:dyDescent="0.2">
      <c r="B283" s="315"/>
      <c r="C283" s="147"/>
      <c r="D283" s="147"/>
      <c r="E283" s="147"/>
      <c r="F283" s="146"/>
      <c r="G283" s="146"/>
      <c r="H283" s="146"/>
      <c r="I283" s="146"/>
      <c r="J283" s="146"/>
      <c r="K283" s="146"/>
      <c r="L283" s="146"/>
      <c r="M283" s="306"/>
      <c r="N283" s="307"/>
      <c r="O283" s="307"/>
      <c r="P283" s="307"/>
      <c r="Q283" s="307"/>
      <c r="R283" s="307"/>
      <c r="S283" s="307"/>
      <c r="T283" s="308"/>
    </row>
    <row r="284" spans="2:39" ht="30" x14ac:dyDescent="0.2">
      <c r="B284" s="315"/>
      <c r="C284" s="277" t="s">
        <v>77</v>
      </c>
      <c r="D284" s="277"/>
      <c r="E284" s="268" t="s">
        <v>66</v>
      </c>
      <c r="F284" s="269"/>
      <c r="G284" s="145" t="s">
        <v>78</v>
      </c>
      <c r="H284" s="630" t="s">
        <v>81</v>
      </c>
      <c r="I284" s="639"/>
      <c r="J284" s="639"/>
      <c r="K284" s="639"/>
      <c r="L284" s="631"/>
      <c r="M284" s="306"/>
      <c r="N284" s="307"/>
      <c r="O284" s="307"/>
      <c r="P284" s="307"/>
      <c r="Q284" s="307"/>
      <c r="R284" s="307"/>
      <c r="S284" s="307"/>
      <c r="T284" s="308"/>
    </row>
    <row r="285" spans="2:39" ht="27.75" customHeight="1" x14ac:dyDescent="0.2">
      <c r="B285" s="315"/>
      <c r="C285" s="579">
        <f>I160</f>
        <v>42684</v>
      </c>
      <c r="D285" s="579"/>
      <c r="E285" s="295">
        <f>J160</f>
        <v>43895</v>
      </c>
      <c r="F285" s="296"/>
      <c r="G285" s="17">
        <f>+K160</f>
        <v>0</v>
      </c>
      <c r="H285" s="640">
        <v>1</v>
      </c>
      <c r="I285" s="641"/>
      <c r="J285" s="641"/>
      <c r="K285" s="641"/>
      <c r="L285" s="642"/>
      <c r="M285" s="306"/>
      <c r="N285" s="307"/>
      <c r="O285" s="307"/>
      <c r="P285" s="307"/>
      <c r="Q285" s="307"/>
      <c r="R285" s="307"/>
      <c r="S285" s="307"/>
      <c r="T285" s="308"/>
    </row>
    <row r="286" spans="2:39" ht="14.1" customHeight="1" x14ac:dyDescent="0.2">
      <c r="B286" s="315"/>
      <c r="C286" s="268" t="s">
        <v>82</v>
      </c>
      <c r="D286" s="317"/>
      <c r="E286" s="317"/>
      <c r="F286" s="317"/>
      <c r="G286" s="317"/>
      <c r="H286" s="317"/>
      <c r="I286" s="317"/>
      <c r="J286" s="317"/>
      <c r="K286" s="317"/>
      <c r="L286" s="269"/>
      <c r="M286" s="309"/>
      <c r="N286" s="310"/>
      <c r="O286" s="310"/>
      <c r="P286" s="310"/>
      <c r="Q286" s="310"/>
      <c r="R286" s="310"/>
      <c r="S286" s="310"/>
      <c r="T286" s="311"/>
    </row>
    <row r="287" spans="2:39" s="3" customFormat="1" ht="15" customHeight="1" x14ac:dyDescent="0.2">
      <c r="B287" s="315"/>
      <c r="C287" s="268" t="s">
        <v>95</v>
      </c>
      <c r="D287" s="317"/>
      <c r="E287" s="317"/>
      <c r="F287" s="317"/>
      <c r="G287" s="269"/>
      <c r="H287" s="277" t="s">
        <v>102</v>
      </c>
      <c r="I287" s="277"/>
      <c r="J287" s="277" t="s">
        <v>97</v>
      </c>
      <c r="K287" s="277"/>
      <c r="L287" s="144" t="s">
        <v>372</v>
      </c>
      <c r="M287" s="575" t="s">
        <v>98</v>
      </c>
      <c r="N287" s="576"/>
      <c r="O287" s="576"/>
      <c r="P287" s="576"/>
      <c r="Q287" s="576"/>
      <c r="R287" s="576"/>
      <c r="S287" s="576"/>
      <c r="T287" s="577"/>
    </row>
    <row r="288" spans="2:39" ht="15" x14ac:dyDescent="0.2">
      <c r="B288" s="315"/>
      <c r="C288" s="268" t="s">
        <v>100</v>
      </c>
      <c r="D288" s="317"/>
      <c r="E288" s="317"/>
      <c r="F288" s="317"/>
      <c r="G288" s="269"/>
      <c r="H288" s="277" t="s">
        <v>100</v>
      </c>
      <c r="I288" s="277"/>
      <c r="J288" s="574" t="s">
        <v>100</v>
      </c>
      <c r="K288" s="574"/>
      <c r="L288" s="145" t="s">
        <v>100</v>
      </c>
      <c r="M288" s="322"/>
      <c r="N288" s="359"/>
      <c r="O288" s="359"/>
      <c r="P288" s="359"/>
      <c r="Q288" s="359"/>
      <c r="R288" s="359"/>
      <c r="S288" s="359"/>
      <c r="T288" s="323"/>
    </row>
    <row r="289" spans="2:23" ht="24" customHeight="1" x14ac:dyDescent="0.2">
      <c r="B289" s="315"/>
      <c r="C289" s="277" t="s">
        <v>83</v>
      </c>
      <c r="D289" s="277"/>
      <c r="E289" s="277"/>
      <c r="F289" s="277"/>
      <c r="G289" s="277" t="s">
        <v>46</v>
      </c>
      <c r="H289" s="277"/>
      <c r="I289" s="277"/>
      <c r="J289" s="277"/>
      <c r="K289" s="635" t="s">
        <v>700</v>
      </c>
      <c r="L289" s="635"/>
      <c r="M289" s="635"/>
      <c r="N289" s="635"/>
      <c r="O289" s="635"/>
      <c r="P289" s="635"/>
      <c r="Q289" s="635"/>
      <c r="R289" s="635"/>
      <c r="S289" s="635"/>
      <c r="T289" s="636"/>
    </row>
    <row r="290" spans="2:23" ht="23.45" customHeight="1" x14ac:dyDescent="0.2">
      <c r="B290" s="315"/>
      <c r="C290" s="277" t="s">
        <v>85</v>
      </c>
      <c r="D290" s="277"/>
      <c r="E290" s="277" t="s">
        <v>441</v>
      </c>
      <c r="F290" s="277"/>
      <c r="G290" s="277"/>
      <c r="H290" s="277"/>
      <c r="I290" s="277"/>
      <c r="J290" s="277"/>
      <c r="K290" s="637"/>
      <c r="L290" s="637"/>
      <c r="M290" s="637"/>
      <c r="N290" s="637"/>
      <c r="O290" s="637"/>
      <c r="P290" s="637"/>
      <c r="Q290" s="637"/>
      <c r="R290" s="637"/>
      <c r="S290" s="637"/>
      <c r="T290" s="638"/>
    </row>
    <row r="291" spans="2:23" ht="27.75" customHeight="1" x14ac:dyDescent="0.2">
      <c r="B291" s="268"/>
      <c r="C291" s="317"/>
      <c r="D291" s="317"/>
      <c r="E291" s="317"/>
      <c r="F291" s="317"/>
      <c r="G291" s="317"/>
      <c r="H291" s="317"/>
      <c r="I291" s="317"/>
      <c r="J291" s="317"/>
      <c r="K291" s="317"/>
      <c r="L291" s="317"/>
      <c r="M291" s="317"/>
      <c r="N291" s="317"/>
      <c r="O291" s="317"/>
      <c r="P291" s="317"/>
      <c r="Q291" s="317"/>
      <c r="R291" s="317"/>
      <c r="S291" s="317"/>
      <c r="T291" s="269"/>
    </row>
    <row r="292" spans="2:23" ht="27" customHeight="1" x14ac:dyDescent="0.2">
      <c r="B292" s="314" t="s">
        <v>88</v>
      </c>
      <c r="C292" s="580" t="s">
        <v>503</v>
      </c>
      <c r="D292" s="581"/>
      <c r="E292" s="581"/>
      <c r="F292" s="581"/>
      <c r="G292" s="581"/>
      <c r="H292" s="581"/>
      <c r="I292" s="581"/>
      <c r="J292" s="581"/>
      <c r="K292" s="581"/>
      <c r="L292" s="581"/>
      <c r="M292" s="581"/>
      <c r="N292" s="581"/>
      <c r="O292" s="581"/>
      <c r="P292" s="581"/>
      <c r="Q292" s="581"/>
      <c r="R292" s="581"/>
      <c r="S292" s="581"/>
      <c r="T292" s="582"/>
    </row>
    <row r="293" spans="2:23" ht="22.15" customHeight="1" x14ac:dyDescent="0.2">
      <c r="B293" s="315"/>
      <c r="C293" s="297" t="s">
        <v>116</v>
      </c>
      <c r="D293" s="298"/>
      <c r="E293" s="298"/>
      <c r="F293" s="298"/>
      <c r="G293" s="298"/>
      <c r="H293" s="298"/>
      <c r="I293" s="298"/>
      <c r="J293" s="298"/>
      <c r="K293" s="298"/>
      <c r="L293" s="299"/>
      <c r="M293" s="297"/>
      <c r="N293" s="298"/>
      <c r="O293" s="298"/>
      <c r="P293" s="298"/>
      <c r="Q293" s="298"/>
      <c r="R293" s="298"/>
      <c r="S293" s="298"/>
      <c r="T293" s="299"/>
    </row>
    <row r="294" spans="2:23" ht="27.75" customHeight="1" x14ac:dyDescent="0.2">
      <c r="B294" s="315"/>
      <c r="C294" s="277" t="s">
        <v>74</v>
      </c>
      <c r="D294" s="277"/>
      <c r="E294" s="277"/>
      <c r="F294" s="277" t="s">
        <v>440</v>
      </c>
      <c r="G294" s="277"/>
      <c r="H294" s="277" t="s">
        <v>64</v>
      </c>
      <c r="I294" s="277"/>
      <c r="J294" s="277" t="s">
        <v>75</v>
      </c>
      <c r="K294" s="277"/>
      <c r="L294" s="277"/>
      <c r="M294" s="303"/>
      <c r="N294" s="304"/>
      <c r="O294" s="304"/>
      <c r="P294" s="304"/>
      <c r="Q294" s="304"/>
      <c r="R294" s="304"/>
      <c r="S294" s="304"/>
      <c r="T294" s="305"/>
    </row>
    <row r="295" spans="2:23" ht="21.6" customHeight="1" x14ac:dyDescent="0.2">
      <c r="B295" s="315"/>
      <c r="C295" s="290" t="s">
        <v>76</v>
      </c>
      <c r="D295" s="290"/>
      <c r="E295" s="290"/>
      <c r="F295" s="523">
        <v>1</v>
      </c>
      <c r="G295" s="523"/>
      <c r="H295" s="523">
        <v>1</v>
      </c>
      <c r="I295" s="523"/>
      <c r="J295" s="293">
        <f>F295-H295</f>
        <v>0</v>
      </c>
      <c r="K295" s="293"/>
      <c r="L295" s="293"/>
      <c r="M295" s="309"/>
      <c r="N295" s="310"/>
      <c r="O295" s="310"/>
      <c r="P295" s="310"/>
      <c r="Q295" s="310"/>
      <c r="R295" s="310"/>
      <c r="S295" s="310"/>
      <c r="T295" s="311"/>
    </row>
    <row r="296" spans="2:23" ht="24" customHeight="1" x14ac:dyDescent="0.2">
      <c r="B296" s="315"/>
      <c r="C296" s="341" t="s">
        <v>83</v>
      </c>
      <c r="D296" s="341"/>
      <c r="E296" s="341"/>
      <c r="F296" s="341"/>
      <c r="G296" s="341" t="s">
        <v>46</v>
      </c>
      <c r="H296" s="341"/>
      <c r="I296" s="341"/>
      <c r="J296" s="341"/>
      <c r="K296" s="330" t="s">
        <v>700</v>
      </c>
      <c r="L296" s="331"/>
      <c r="M296" s="331"/>
      <c r="N296" s="331"/>
      <c r="O296" s="331"/>
      <c r="P296" s="331"/>
      <c r="Q296" s="331"/>
      <c r="R296" s="331"/>
      <c r="S296" s="331"/>
      <c r="T296" s="332"/>
    </row>
    <row r="297" spans="2:23" ht="24.4" customHeight="1" x14ac:dyDescent="0.2">
      <c r="B297" s="315"/>
      <c r="C297" s="341" t="s">
        <v>85</v>
      </c>
      <c r="D297" s="341"/>
      <c r="E297" s="341" t="s">
        <v>441</v>
      </c>
      <c r="F297" s="341"/>
      <c r="G297" s="341"/>
      <c r="H297" s="341"/>
      <c r="I297" s="341"/>
      <c r="J297" s="341"/>
      <c r="K297" s="333"/>
      <c r="L297" s="334"/>
      <c r="M297" s="334"/>
      <c r="N297" s="334"/>
      <c r="O297" s="334"/>
      <c r="P297" s="334"/>
      <c r="Q297" s="334"/>
      <c r="R297" s="334"/>
      <c r="S297" s="334"/>
      <c r="T297" s="335"/>
    </row>
    <row r="298" spans="2:23" ht="27.75" customHeight="1" x14ac:dyDescent="0.2">
      <c r="B298" s="268"/>
      <c r="C298" s="317"/>
      <c r="D298" s="317"/>
      <c r="E298" s="317"/>
      <c r="F298" s="317"/>
      <c r="G298" s="317"/>
      <c r="H298" s="317"/>
      <c r="I298" s="317"/>
      <c r="J298" s="317"/>
      <c r="K298" s="317"/>
      <c r="L298" s="317"/>
      <c r="M298" s="317"/>
      <c r="N298" s="317"/>
      <c r="O298" s="317"/>
      <c r="P298" s="317"/>
      <c r="Q298" s="317"/>
      <c r="R298" s="317"/>
      <c r="S298" s="317"/>
      <c r="T298" s="269"/>
    </row>
    <row r="299" spans="2:23" ht="25.9" customHeight="1" x14ac:dyDescent="0.2">
      <c r="B299" s="360" t="s">
        <v>103</v>
      </c>
      <c r="C299" s="361"/>
      <c r="D299" s="361"/>
      <c r="E299" s="361"/>
      <c r="F299" s="361"/>
      <c r="G299" s="361"/>
      <c r="H299" s="361"/>
      <c r="I299" s="361"/>
      <c r="J299" s="361"/>
      <c r="K299" s="361"/>
      <c r="L299" s="361"/>
      <c r="M299" s="361"/>
      <c r="N299" s="361"/>
      <c r="O299" s="361"/>
      <c r="P299" s="361"/>
      <c r="Q299" s="361"/>
      <c r="R299" s="361"/>
      <c r="S299" s="361"/>
      <c r="T299" s="362"/>
    </row>
    <row r="300" spans="2:23" ht="23.45" customHeight="1" x14ac:dyDescent="0.2">
      <c r="B300" s="520" t="s">
        <v>48</v>
      </c>
      <c r="C300" s="521"/>
      <c r="D300" s="521"/>
      <c r="E300" s="521"/>
      <c r="F300" s="522"/>
      <c r="G300" s="489" t="s">
        <v>104</v>
      </c>
      <c r="H300" s="489"/>
      <c r="I300" s="489"/>
      <c r="J300" s="489"/>
      <c r="K300" s="489"/>
      <c r="L300" s="489"/>
      <c r="M300" s="489"/>
      <c r="N300" s="489"/>
      <c r="O300" s="489"/>
      <c r="P300" s="489"/>
      <c r="Q300" s="489"/>
      <c r="R300" s="489"/>
      <c r="S300" s="520" t="s">
        <v>105</v>
      </c>
      <c r="T300" s="522"/>
    </row>
    <row r="301" spans="2:23" ht="206.45" hidden="1" customHeight="1" x14ac:dyDescent="0.2">
      <c r="B301" s="277" t="s">
        <v>432</v>
      </c>
      <c r="C301" s="277"/>
      <c r="D301" s="277"/>
      <c r="E301" s="277"/>
      <c r="F301" s="277"/>
      <c r="G301" s="619"/>
      <c r="H301" s="619"/>
      <c r="I301" s="619"/>
      <c r="J301" s="619"/>
      <c r="K301" s="619"/>
      <c r="L301" s="619"/>
      <c r="M301" s="619"/>
      <c r="N301" s="619"/>
      <c r="O301" s="619"/>
      <c r="P301" s="619"/>
      <c r="Q301" s="619"/>
      <c r="R301" s="619"/>
      <c r="S301" s="322" t="s">
        <v>629</v>
      </c>
      <c r="T301" s="323"/>
      <c r="V301" s="519"/>
      <c r="W301" s="519"/>
    </row>
    <row r="302" spans="2:23" ht="190.15" customHeight="1" x14ac:dyDescent="0.2">
      <c r="B302" s="277" t="s">
        <v>432</v>
      </c>
      <c r="C302" s="277"/>
      <c r="D302" s="277"/>
      <c r="E302" s="277"/>
      <c r="F302" s="277"/>
      <c r="G302" s="290" t="s">
        <v>1172</v>
      </c>
      <c r="H302" s="290"/>
      <c r="I302" s="290"/>
      <c r="J302" s="290"/>
      <c r="K302" s="290"/>
      <c r="L302" s="290"/>
      <c r="M302" s="290"/>
      <c r="N302" s="290"/>
      <c r="O302" s="290"/>
      <c r="P302" s="290"/>
      <c r="Q302" s="290"/>
      <c r="R302" s="290"/>
      <c r="S302" s="322" t="s">
        <v>629</v>
      </c>
      <c r="T302" s="323"/>
    </row>
    <row r="303" spans="2:23" ht="110.45" customHeight="1" x14ac:dyDescent="0.2">
      <c r="B303" s="277" t="s">
        <v>591</v>
      </c>
      <c r="C303" s="277"/>
      <c r="D303" s="277"/>
      <c r="E303" s="277"/>
      <c r="F303" s="277"/>
      <c r="G303" s="612" t="s">
        <v>816</v>
      </c>
      <c r="H303" s="613"/>
      <c r="I303" s="613"/>
      <c r="J303" s="613"/>
      <c r="K303" s="613"/>
      <c r="L303" s="613"/>
      <c r="M303" s="613"/>
      <c r="N303" s="613"/>
      <c r="O303" s="613"/>
      <c r="P303" s="613"/>
      <c r="Q303" s="613"/>
      <c r="R303" s="614"/>
      <c r="S303" s="322" t="s">
        <v>565</v>
      </c>
      <c r="T303" s="323"/>
    </row>
    <row r="304" spans="2:23" ht="35.450000000000003" customHeight="1" x14ac:dyDescent="0.2">
      <c r="B304" s="277" t="s">
        <v>630</v>
      </c>
      <c r="C304" s="277"/>
      <c r="D304" s="277"/>
      <c r="E304" s="277"/>
      <c r="F304" s="277"/>
      <c r="G304" s="612" t="s">
        <v>1174</v>
      </c>
      <c r="H304" s="613"/>
      <c r="I304" s="613"/>
      <c r="J304" s="613"/>
      <c r="K304" s="613"/>
      <c r="L304" s="613"/>
      <c r="M304" s="613"/>
      <c r="N304" s="613"/>
      <c r="O304" s="613"/>
      <c r="P304" s="613"/>
      <c r="Q304" s="613"/>
      <c r="R304" s="614"/>
      <c r="S304" s="322"/>
      <c r="T304" s="323"/>
    </row>
    <row r="305" spans="1:24" ht="34.9" customHeight="1" x14ac:dyDescent="0.2">
      <c r="B305" s="318" t="s">
        <v>567</v>
      </c>
      <c r="C305" s="318"/>
      <c r="D305" s="318"/>
      <c r="E305" s="318"/>
      <c r="F305" s="318"/>
      <c r="G305" s="319" t="s">
        <v>1175</v>
      </c>
      <c r="H305" s="320"/>
      <c r="I305" s="320"/>
      <c r="J305" s="320"/>
      <c r="K305" s="320"/>
      <c r="L305" s="320"/>
      <c r="M305" s="320"/>
      <c r="N305" s="320"/>
      <c r="O305" s="320"/>
      <c r="P305" s="320"/>
      <c r="Q305" s="320"/>
      <c r="R305" s="321"/>
      <c r="S305" s="322"/>
      <c r="T305" s="323"/>
    </row>
    <row r="306" spans="1:24" ht="26.25" customHeight="1" x14ac:dyDescent="0.2">
      <c r="B306" s="360" t="s">
        <v>583</v>
      </c>
      <c r="C306" s="361"/>
      <c r="D306" s="361"/>
      <c r="E306" s="361"/>
      <c r="F306" s="361"/>
      <c r="G306" s="361"/>
      <c r="H306" s="361"/>
      <c r="I306" s="361"/>
      <c r="J306" s="361"/>
      <c r="K306" s="361"/>
      <c r="L306" s="361"/>
      <c r="M306" s="361"/>
      <c r="N306" s="361"/>
      <c r="O306" s="361"/>
      <c r="P306" s="361"/>
      <c r="Q306" s="361"/>
      <c r="R306" s="361"/>
      <c r="S306" s="361"/>
      <c r="T306" s="362"/>
    </row>
    <row r="307" spans="1:24" ht="23.25" customHeight="1" x14ac:dyDescent="0.2">
      <c r="B307" s="586" t="s">
        <v>48</v>
      </c>
      <c r="C307" s="587"/>
      <c r="D307" s="587"/>
      <c r="E307" s="587"/>
      <c r="F307" s="588"/>
      <c r="G307" s="520" t="s">
        <v>104</v>
      </c>
      <c r="H307" s="521"/>
      <c r="I307" s="521"/>
      <c r="J307" s="521"/>
      <c r="K307" s="521"/>
      <c r="L307" s="521"/>
      <c r="M307" s="521"/>
      <c r="N307" s="521"/>
      <c r="O307" s="521"/>
      <c r="P307" s="521"/>
      <c r="Q307" s="521"/>
      <c r="R307" s="522"/>
      <c r="S307" s="520" t="s">
        <v>105</v>
      </c>
      <c r="T307" s="522"/>
    </row>
    <row r="308" spans="1:24" ht="251.45" customHeight="1" x14ac:dyDescent="0.2">
      <c r="B308" s="313" t="s">
        <v>1156</v>
      </c>
      <c r="C308" s="313"/>
      <c r="D308" s="313"/>
      <c r="E308" s="313"/>
      <c r="F308" s="313"/>
      <c r="G308" s="312" t="s">
        <v>1153</v>
      </c>
      <c r="H308" s="312"/>
      <c r="I308" s="312"/>
      <c r="J308" s="312"/>
      <c r="K308" s="312"/>
      <c r="L308" s="312"/>
      <c r="M308" s="312"/>
      <c r="N308" s="312"/>
      <c r="O308" s="312"/>
      <c r="P308" s="312"/>
      <c r="Q308" s="312"/>
      <c r="R308" s="312"/>
      <c r="S308" s="303" t="s">
        <v>838</v>
      </c>
      <c r="T308" s="305"/>
    </row>
    <row r="309" spans="1:24" ht="409.15" customHeight="1" x14ac:dyDescent="0.2">
      <c r="B309" s="620" t="s">
        <v>751</v>
      </c>
      <c r="C309" s="621"/>
      <c r="D309" s="621"/>
      <c r="E309" s="621"/>
      <c r="F309" s="622"/>
      <c r="G309" s="303" t="s">
        <v>1154</v>
      </c>
      <c r="H309" s="304"/>
      <c r="I309" s="304"/>
      <c r="J309" s="304"/>
      <c r="K309" s="304"/>
      <c r="L309" s="304"/>
      <c r="M309" s="304"/>
      <c r="N309" s="304"/>
      <c r="O309" s="304"/>
      <c r="P309" s="304"/>
      <c r="Q309" s="304"/>
      <c r="R309" s="305"/>
      <c r="S309" s="312" t="s">
        <v>750</v>
      </c>
      <c r="T309" s="312"/>
    </row>
    <row r="310" spans="1:24" ht="17.45" customHeight="1" x14ac:dyDescent="0.2">
      <c r="B310" s="623"/>
      <c r="C310" s="624"/>
      <c r="D310" s="624"/>
      <c r="E310" s="624"/>
      <c r="F310" s="625"/>
      <c r="G310" s="309"/>
      <c r="H310" s="310"/>
      <c r="I310" s="310"/>
      <c r="J310" s="310"/>
      <c r="K310" s="310"/>
      <c r="L310" s="310"/>
      <c r="M310" s="310"/>
      <c r="N310" s="310"/>
      <c r="O310" s="310"/>
      <c r="P310" s="310"/>
      <c r="Q310" s="310"/>
      <c r="R310" s="311"/>
      <c r="S310" s="312"/>
      <c r="T310" s="312"/>
    </row>
    <row r="311" spans="1:24" ht="141" customHeight="1" x14ac:dyDescent="0.2">
      <c r="B311" s="609" t="s">
        <v>861</v>
      </c>
      <c r="C311" s="610"/>
      <c r="D311" s="610"/>
      <c r="E311" s="610"/>
      <c r="F311" s="611"/>
      <c r="G311" s="612" t="s">
        <v>1155</v>
      </c>
      <c r="H311" s="613"/>
      <c r="I311" s="613"/>
      <c r="J311" s="613"/>
      <c r="K311" s="613"/>
      <c r="L311" s="613"/>
      <c r="M311" s="613"/>
      <c r="N311" s="613"/>
      <c r="O311" s="613"/>
      <c r="P311" s="613"/>
      <c r="Q311" s="613"/>
      <c r="R311" s="614"/>
      <c r="S311" s="322" t="s">
        <v>860</v>
      </c>
      <c r="T311" s="323"/>
    </row>
    <row r="312" spans="1:24" ht="94.5" customHeight="1" x14ac:dyDescent="0.2">
      <c r="B312" s="586" t="s">
        <v>607</v>
      </c>
      <c r="C312" s="587"/>
      <c r="D312" s="587"/>
      <c r="E312" s="587"/>
      <c r="F312" s="588"/>
      <c r="G312" s="520" t="s">
        <v>104</v>
      </c>
      <c r="H312" s="521"/>
      <c r="I312" s="521"/>
      <c r="J312" s="521"/>
      <c r="K312" s="521"/>
      <c r="L312" s="521"/>
      <c r="M312" s="521"/>
      <c r="N312" s="521"/>
      <c r="O312" s="521"/>
      <c r="P312" s="521"/>
      <c r="Q312" s="521"/>
      <c r="R312" s="522"/>
      <c r="S312" s="520" t="s">
        <v>105</v>
      </c>
      <c r="T312" s="522"/>
    </row>
    <row r="313" spans="1:24" ht="225.6" customHeight="1" x14ac:dyDescent="0.2">
      <c r="B313" s="303"/>
      <c r="C313" s="304"/>
      <c r="D313" s="304"/>
      <c r="E313" s="304"/>
      <c r="F313" s="305"/>
      <c r="G313" s="583" t="s">
        <v>743</v>
      </c>
      <c r="H313" s="584"/>
      <c r="I313" s="584"/>
      <c r="J313" s="584"/>
      <c r="K313" s="584"/>
      <c r="L313" s="584"/>
      <c r="M313" s="584"/>
      <c r="N313" s="584"/>
      <c r="O313" s="584"/>
      <c r="P313" s="584"/>
      <c r="Q313" s="584"/>
      <c r="R313" s="585"/>
      <c r="S313" s="563"/>
      <c r="T313" s="564"/>
      <c r="W313" s="554"/>
      <c r="X313" s="554"/>
    </row>
    <row r="314" spans="1:24" ht="336.6" customHeight="1" x14ac:dyDescent="0.2">
      <c r="B314" s="306"/>
      <c r="C314" s="463"/>
      <c r="D314" s="463"/>
      <c r="E314" s="463"/>
      <c r="F314" s="308"/>
      <c r="G314" s="555" t="s">
        <v>724</v>
      </c>
      <c r="H314" s="556"/>
      <c r="I314" s="556"/>
      <c r="J314" s="556"/>
      <c r="K314" s="556"/>
      <c r="L314" s="556"/>
      <c r="M314" s="556"/>
      <c r="N314" s="556"/>
      <c r="O314" s="556"/>
      <c r="P314" s="556"/>
      <c r="Q314" s="556"/>
      <c r="R314" s="557"/>
      <c r="S314" s="565"/>
      <c r="T314" s="566"/>
      <c r="W314" s="554"/>
      <c r="X314" s="554"/>
    </row>
    <row r="315" spans="1:24" ht="244.15" customHeight="1" x14ac:dyDescent="0.2">
      <c r="A315" s="75"/>
      <c r="B315" s="306"/>
      <c r="C315" s="463"/>
      <c r="D315" s="463"/>
      <c r="E315" s="463"/>
      <c r="F315" s="308"/>
      <c r="G315" s="539" t="s">
        <v>725</v>
      </c>
      <c r="H315" s="540"/>
      <c r="I315" s="540"/>
      <c r="J315" s="540"/>
      <c r="K315" s="540"/>
      <c r="L315" s="540"/>
      <c r="M315" s="540"/>
      <c r="N315" s="540"/>
      <c r="O315" s="540"/>
      <c r="P315" s="540"/>
      <c r="Q315" s="540"/>
      <c r="R315" s="540"/>
      <c r="S315" s="565"/>
      <c r="T315" s="566"/>
      <c r="W315" s="554"/>
      <c r="X315" s="554"/>
    </row>
    <row r="316" spans="1:24" ht="264" customHeight="1" x14ac:dyDescent="0.2">
      <c r="B316" s="306"/>
      <c r="C316" s="463"/>
      <c r="D316" s="463"/>
      <c r="E316" s="463"/>
      <c r="F316" s="308"/>
      <c r="G316" s="539" t="s">
        <v>819</v>
      </c>
      <c r="H316" s="540"/>
      <c r="I316" s="540"/>
      <c r="J316" s="540"/>
      <c r="K316" s="540"/>
      <c r="L316" s="540"/>
      <c r="M316" s="540"/>
      <c r="N316" s="540"/>
      <c r="O316" s="540"/>
      <c r="P316" s="540"/>
      <c r="Q316" s="540"/>
      <c r="R316" s="540"/>
      <c r="S316" s="565"/>
      <c r="T316" s="566"/>
      <c r="W316" s="554"/>
      <c r="X316" s="554"/>
    </row>
    <row r="317" spans="1:24" ht="270" customHeight="1" x14ac:dyDescent="0.2">
      <c r="B317" s="306"/>
      <c r="C317" s="463"/>
      <c r="D317" s="463"/>
      <c r="E317" s="463"/>
      <c r="F317" s="308"/>
      <c r="G317" s="558" t="s">
        <v>726</v>
      </c>
      <c r="H317" s="559"/>
      <c r="I317" s="559"/>
      <c r="J317" s="559"/>
      <c r="K317" s="559"/>
      <c r="L317" s="559"/>
      <c r="M317" s="559"/>
      <c r="N317" s="559"/>
      <c r="O317" s="559"/>
      <c r="P317" s="559"/>
      <c r="Q317" s="559"/>
      <c r="R317" s="559"/>
      <c r="S317" s="565"/>
      <c r="T317" s="566"/>
      <c r="W317" s="554"/>
      <c r="X317" s="554"/>
    </row>
    <row r="318" spans="1:24" ht="232.15" customHeight="1" x14ac:dyDescent="0.2">
      <c r="B318" s="306"/>
      <c r="C318" s="463"/>
      <c r="D318" s="463"/>
      <c r="E318" s="463"/>
      <c r="F318" s="308"/>
      <c r="G318" s="539" t="s">
        <v>568</v>
      </c>
      <c r="H318" s="540"/>
      <c r="I318" s="540"/>
      <c r="J318" s="540"/>
      <c r="K318" s="540"/>
      <c r="L318" s="540"/>
      <c r="M318" s="540"/>
      <c r="N318" s="540"/>
      <c r="O318" s="540"/>
      <c r="P318" s="540"/>
      <c r="Q318" s="540"/>
      <c r="R318" s="540"/>
      <c r="S318" s="565"/>
      <c r="T318" s="566"/>
      <c r="W318" s="554"/>
      <c r="X318" s="554"/>
    </row>
    <row r="319" spans="1:24" ht="208.9" customHeight="1" x14ac:dyDescent="0.2">
      <c r="B319" s="306"/>
      <c r="C319" s="463"/>
      <c r="D319" s="463"/>
      <c r="E319" s="463"/>
      <c r="F319" s="308"/>
      <c r="G319" s="558" t="s">
        <v>727</v>
      </c>
      <c r="H319" s="559"/>
      <c r="I319" s="559"/>
      <c r="J319" s="559"/>
      <c r="K319" s="559"/>
      <c r="L319" s="559"/>
      <c r="M319" s="559"/>
      <c r="N319" s="559"/>
      <c r="O319" s="559"/>
      <c r="P319" s="559"/>
      <c r="Q319" s="559"/>
      <c r="R319" s="559"/>
      <c r="S319" s="565"/>
      <c r="T319" s="566"/>
      <c r="W319" s="554"/>
      <c r="X319" s="554"/>
    </row>
    <row r="320" spans="1:24" ht="210.6" customHeight="1" x14ac:dyDescent="0.2">
      <c r="B320" s="306"/>
      <c r="C320" s="463"/>
      <c r="D320" s="463"/>
      <c r="E320" s="463"/>
      <c r="F320" s="308"/>
      <c r="G320" s="539" t="s">
        <v>658</v>
      </c>
      <c r="H320" s="540"/>
      <c r="I320" s="540"/>
      <c r="J320" s="540"/>
      <c r="K320" s="540"/>
      <c r="L320" s="540"/>
      <c r="M320" s="540"/>
      <c r="N320" s="540"/>
      <c r="O320" s="540"/>
      <c r="P320" s="540"/>
      <c r="Q320" s="540"/>
      <c r="R320" s="541"/>
      <c r="S320" s="565"/>
      <c r="T320" s="566"/>
      <c r="W320" s="554"/>
      <c r="X320" s="554"/>
    </row>
    <row r="321" spans="2:24" ht="152.44999999999999" customHeight="1" x14ac:dyDescent="0.2">
      <c r="B321" s="306"/>
      <c r="C321" s="463"/>
      <c r="D321" s="463"/>
      <c r="E321" s="463"/>
      <c r="F321" s="308"/>
      <c r="G321" s="539" t="s">
        <v>728</v>
      </c>
      <c r="H321" s="540"/>
      <c r="I321" s="540"/>
      <c r="J321" s="540"/>
      <c r="K321" s="540"/>
      <c r="L321" s="540"/>
      <c r="M321" s="540"/>
      <c r="N321" s="540"/>
      <c r="O321" s="540"/>
      <c r="P321" s="540"/>
      <c r="Q321" s="540"/>
      <c r="R321" s="541"/>
      <c r="S321" s="565"/>
      <c r="T321" s="566"/>
      <c r="W321" s="554"/>
      <c r="X321" s="554"/>
    </row>
    <row r="322" spans="2:24" ht="180.6" customHeight="1" x14ac:dyDescent="0.2">
      <c r="B322" s="306"/>
      <c r="C322" s="463"/>
      <c r="D322" s="463"/>
      <c r="E322" s="463"/>
      <c r="F322" s="308"/>
      <c r="G322" s="539" t="s">
        <v>1005</v>
      </c>
      <c r="H322" s="560"/>
      <c r="I322" s="560"/>
      <c r="J322" s="560"/>
      <c r="K322" s="560"/>
      <c r="L322" s="560"/>
      <c r="M322" s="560"/>
      <c r="N322" s="560"/>
      <c r="O322" s="560"/>
      <c r="P322" s="560"/>
      <c r="Q322" s="560"/>
      <c r="R322" s="561"/>
      <c r="S322" s="565"/>
      <c r="T322" s="566"/>
      <c r="W322" s="554"/>
      <c r="X322" s="554"/>
    </row>
    <row r="323" spans="2:24" ht="316.89999999999998" customHeight="1" x14ac:dyDescent="0.2">
      <c r="B323" s="306"/>
      <c r="C323" s="463"/>
      <c r="D323" s="463"/>
      <c r="E323" s="463"/>
      <c r="F323" s="308"/>
      <c r="G323" s="539" t="s">
        <v>1006</v>
      </c>
      <c r="H323" s="540"/>
      <c r="I323" s="540"/>
      <c r="J323" s="540"/>
      <c r="K323" s="540"/>
      <c r="L323" s="540"/>
      <c r="M323" s="540"/>
      <c r="N323" s="540"/>
      <c r="O323" s="540"/>
      <c r="P323" s="540"/>
      <c r="Q323" s="540"/>
      <c r="R323" s="540"/>
      <c r="S323" s="565"/>
      <c r="T323" s="566"/>
      <c r="W323" s="554"/>
      <c r="X323" s="554"/>
    </row>
    <row r="324" spans="2:24" ht="408.6" customHeight="1" x14ac:dyDescent="0.2">
      <c r="B324" s="306"/>
      <c r="C324" s="463"/>
      <c r="D324" s="463"/>
      <c r="E324" s="463"/>
      <c r="F324" s="308"/>
      <c r="G324" s="533" t="s">
        <v>820</v>
      </c>
      <c r="H324" s="534"/>
      <c r="I324" s="534"/>
      <c r="J324" s="534"/>
      <c r="K324" s="534"/>
      <c r="L324" s="534"/>
      <c r="M324" s="534"/>
      <c r="N324" s="534"/>
      <c r="O324" s="534"/>
      <c r="P324" s="534"/>
      <c r="Q324" s="534"/>
      <c r="R324" s="535"/>
      <c r="S324" s="565"/>
      <c r="T324" s="566"/>
      <c r="W324" s="554"/>
      <c r="X324" s="554"/>
    </row>
    <row r="325" spans="2:24" ht="96" customHeight="1" x14ac:dyDescent="0.2">
      <c r="B325" s="306"/>
      <c r="C325" s="463"/>
      <c r="D325" s="463"/>
      <c r="E325" s="463"/>
      <c r="F325" s="308"/>
      <c r="G325" s="536"/>
      <c r="H325" s="537"/>
      <c r="I325" s="537"/>
      <c r="J325" s="537"/>
      <c r="K325" s="537"/>
      <c r="L325" s="537"/>
      <c r="M325" s="537"/>
      <c r="N325" s="537"/>
      <c r="O325" s="537"/>
      <c r="P325" s="537"/>
      <c r="Q325" s="537"/>
      <c r="R325" s="538"/>
      <c r="S325" s="565"/>
      <c r="T325" s="566"/>
      <c r="W325" s="554"/>
      <c r="X325" s="554"/>
    </row>
    <row r="326" spans="2:24" ht="218.45" customHeight="1" x14ac:dyDescent="0.2">
      <c r="B326" s="306"/>
      <c r="C326" s="463"/>
      <c r="D326" s="463"/>
      <c r="E326" s="463"/>
      <c r="F326" s="308"/>
      <c r="G326" s="539" t="s">
        <v>1007</v>
      </c>
      <c r="H326" s="540"/>
      <c r="I326" s="540"/>
      <c r="J326" s="540"/>
      <c r="K326" s="540"/>
      <c r="L326" s="540"/>
      <c r="M326" s="540"/>
      <c r="N326" s="540"/>
      <c r="O326" s="540"/>
      <c r="P326" s="540"/>
      <c r="Q326" s="540"/>
      <c r="R326" s="540"/>
      <c r="S326" s="565"/>
      <c r="T326" s="566"/>
      <c r="W326" s="554"/>
      <c r="X326" s="554"/>
    </row>
    <row r="327" spans="2:24" ht="240" customHeight="1" x14ac:dyDescent="0.2">
      <c r="B327" s="306"/>
      <c r="C327" s="463"/>
      <c r="D327" s="463"/>
      <c r="E327" s="463"/>
      <c r="F327" s="308"/>
      <c r="G327" s="539" t="s">
        <v>1008</v>
      </c>
      <c r="H327" s="540"/>
      <c r="I327" s="540"/>
      <c r="J327" s="540"/>
      <c r="K327" s="540"/>
      <c r="L327" s="540"/>
      <c r="M327" s="540"/>
      <c r="N327" s="540"/>
      <c r="O327" s="540"/>
      <c r="P327" s="540"/>
      <c r="Q327" s="540"/>
      <c r="R327" s="541"/>
      <c r="S327" s="565"/>
      <c r="T327" s="566"/>
      <c r="W327" s="554"/>
      <c r="X327" s="554"/>
    </row>
    <row r="328" spans="2:24" ht="382.15" customHeight="1" x14ac:dyDescent="0.2">
      <c r="B328" s="306"/>
      <c r="C328" s="463"/>
      <c r="D328" s="463"/>
      <c r="E328" s="463"/>
      <c r="F328" s="308"/>
      <c r="G328" s="539" t="s">
        <v>1009</v>
      </c>
      <c r="H328" s="560"/>
      <c r="I328" s="560"/>
      <c r="J328" s="560"/>
      <c r="K328" s="560"/>
      <c r="L328" s="560"/>
      <c r="M328" s="560"/>
      <c r="N328" s="560"/>
      <c r="O328" s="560"/>
      <c r="P328" s="560"/>
      <c r="Q328" s="560"/>
      <c r="R328" s="561"/>
      <c r="S328" s="565"/>
      <c r="T328" s="566"/>
      <c r="W328" s="554"/>
      <c r="X328" s="554"/>
    </row>
    <row r="329" spans="2:24" ht="408.6" customHeight="1" x14ac:dyDescent="0.2">
      <c r="B329" s="306"/>
      <c r="C329" s="463"/>
      <c r="D329" s="463"/>
      <c r="E329" s="463"/>
      <c r="F329" s="308"/>
      <c r="G329" s="533" t="s">
        <v>1010</v>
      </c>
      <c r="H329" s="534"/>
      <c r="I329" s="534"/>
      <c r="J329" s="534"/>
      <c r="K329" s="534"/>
      <c r="L329" s="534"/>
      <c r="M329" s="534"/>
      <c r="N329" s="534"/>
      <c r="O329" s="534"/>
      <c r="P329" s="534"/>
      <c r="Q329" s="534"/>
      <c r="R329" s="535"/>
      <c r="S329" s="565"/>
      <c r="T329" s="566"/>
      <c r="W329" s="554"/>
      <c r="X329" s="554"/>
    </row>
    <row r="330" spans="2:24" ht="119.45" customHeight="1" x14ac:dyDescent="0.2">
      <c r="B330" s="306"/>
      <c r="C330" s="463"/>
      <c r="D330" s="463"/>
      <c r="E330" s="463"/>
      <c r="F330" s="308"/>
      <c r="G330" s="536"/>
      <c r="H330" s="537"/>
      <c r="I330" s="537"/>
      <c r="J330" s="537"/>
      <c r="K330" s="537"/>
      <c r="L330" s="537"/>
      <c r="M330" s="537"/>
      <c r="N330" s="537"/>
      <c r="O330" s="537"/>
      <c r="P330" s="537"/>
      <c r="Q330" s="537"/>
      <c r="R330" s="538"/>
      <c r="S330" s="565"/>
      <c r="T330" s="566"/>
      <c r="W330" s="554"/>
      <c r="X330" s="554"/>
    </row>
    <row r="331" spans="2:24" ht="363.6" customHeight="1" x14ac:dyDescent="0.2">
      <c r="B331" s="306"/>
      <c r="C331" s="463"/>
      <c r="D331" s="463"/>
      <c r="E331" s="463"/>
      <c r="F331" s="308"/>
      <c r="G331" s="562" t="s">
        <v>729</v>
      </c>
      <c r="H331" s="589"/>
      <c r="I331" s="589"/>
      <c r="J331" s="589"/>
      <c r="K331" s="589"/>
      <c r="L331" s="589"/>
      <c r="M331" s="589"/>
      <c r="N331" s="589"/>
      <c r="O331" s="589"/>
      <c r="P331" s="589"/>
      <c r="Q331" s="589"/>
      <c r="R331" s="590"/>
      <c r="S331" s="565"/>
      <c r="T331" s="566"/>
      <c r="W331" s="554"/>
      <c r="X331" s="554"/>
    </row>
    <row r="332" spans="2:24" ht="201" customHeight="1" x14ac:dyDescent="0.2">
      <c r="B332" s="306"/>
      <c r="C332" s="463"/>
      <c r="D332" s="463"/>
      <c r="E332" s="463"/>
      <c r="F332" s="308"/>
      <c r="G332" s="539" t="s">
        <v>821</v>
      </c>
      <c r="H332" s="540"/>
      <c r="I332" s="540"/>
      <c r="J332" s="540"/>
      <c r="K332" s="540"/>
      <c r="L332" s="540"/>
      <c r="M332" s="540"/>
      <c r="N332" s="540"/>
      <c r="O332" s="540"/>
      <c r="P332" s="540"/>
      <c r="Q332" s="540"/>
      <c r="R332" s="540"/>
      <c r="S332" s="565"/>
      <c r="T332" s="566"/>
      <c r="W332" s="554"/>
      <c r="X332" s="554"/>
    </row>
    <row r="333" spans="2:24" ht="201" customHeight="1" x14ac:dyDescent="0.2">
      <c r="B333" s="306"/>
      <c r="C333" s="463"/>
      <c r="D333" s="463"/>
      <c r="E333" s="463"/>
      <c r="F333" s="308"/>
      <c r="G333" s="539" t="s">
        <v>730</v>
      </c>
      <c r="H333" s="540"/>
      <c r="I333" s="540"/>
      <c r="J333" s="540"/>
      <c r="K333" s="540"/>
      <c r="L333" s="540"/>
      <c r="M333" s="540"/>
      <c r="N333" s="540"/>
      <c r="O333" s="540"/>
      <c r="P333" s="540"/>
      <c r="Q333" s="540"/>
      <c r="R333" s="540"/>
      <c r="S333" s="565"/>
      <c r="T333" s="566"/>
      <c r="W333" s="554"/>
      <c r="X333" s="554"/>
    </row>
    <row r="334" spans="2:24" ht="290.45" customHeight="1" x14ac:dyDescent="0.2">
      <c r="B334" s="306"/>
      <c r="C334" s="463"/>
      <c r="D334" s="463"/>
      <c r="E334" s="463"/>
      <c r="F334" s="308"/>
      <c r="G334" s="539" t="s">
        <v>1011</v>
      </c>
      <c r="H334" s="560"/>
      <c r="I334" s="560"/>
      <c r="J334" s="560"/>
      <c r="K334" s="560"/>
      <c r="L334" s="560"/>
      <c r="M334" s="560"/>
      <c r="N334" s="560"/>
      <c r="O334" s="560"/>
      <c r="P334" s="560"/>
      <c r="Q334" s="560"/>
      <c r="R334" s="561"/>
      <c r="S334" s="565"/>
      <c r="T334" s="566"/>
      <c r="W334" s="554"/>
      <c r="X334" s="554"/>
    </row>
    <row r="335" spans="2:24" ht="250.15" customHeight="1" x14ac:dyDescent="0.2">
      <c r="B335" s="306"/>
      <c r="C335" s="463"/>
      <c r="D335" s="463"/>
      <c r="E335" s="463"/>
      <c r="F335" s="308"/>
      <c r="G335" s="539" t="s">
        <v>1012</v>
      </c>
      <c r="H335" s="560"/>
      <c r="I335" s="560"/>
      <c r="J335" s="560"/>
      <c r="K335" s="560"/>
      <c r="L335" s="560"/>
      <c r="M335" s="560"/>
      <c r="N335" s="560"/>
      <c r="O335" s="560"/>
      <c r="P335" s="560"/>
      <c r="Q335" s="560"/>
      <c r="R335" s="561"/>
      <c r="S335" s="565"/>
      <c r="T335" s="566"/>
      <c r="W335" s="554"/>
      <c r="X335" s="554"/>
    </row>
    <row r="336" spans="2:24" ht="408.6" customHeight="1" x14ac:dyDescent="0.2">
      <c r="B336" s="306"/>
      <c r="C336" s="463"/>
      <c r="D336" s="463"/>
      <c r="E336" s="463"/>
      <c r="F336" s="308"/>
      <c r="G336" s="533" t="s">
        <v>1013</v>
      </c>
      <c r="H336" s="534"/>
      <c r="I336" s="534"/>
      <c r="J336" s="534"/>
      <c r="K336" s="534"/>
      <c r="L336" s="534"/>
      <c r="M336" s="534"/>
      <c r="N336" s="534"/>
      <c r="O336" s="534"/>
      <c r="P336" s="534"/>
      <c r="Q336" s="534"/>
      <c r="R336" s="535"/>
      <c r="S336" s="565"/>
      <c r="T336" s="566"/>
      <c r="W336" s="554"/>
      <c r="X336" s="554"/>
    </row>
    <row r="337" spans="2:24" ht="19.149999999999999" customHeight="1" x14ac:dyDescent="0.2">
      <c r="B337" s="306"/>
      <c r="C337" s="463"/>
      <c r="D337" s="463"/>
      <c r="E337" s="463"/>
      <c r="F337" s="308"/>
      <c r="G337" s="536"/>
      <c r="H337" s="537"/>
      <c r="I337" s="537"/>
      <c r="J337" s="537"/>
      <c r="K337" s="537"/>
      <c r="L337" s="537"/>
      <c r="M337" s="537"/>
      <c r="N337" s="537"/>
      <c r="O337" s="537"/>
      <c r="P337" s="537"/>
      <c r="Q337" s="537"/>
      <c r="R337" s="538"/>
      <c r="S337" s="565"/>
      <c r="T337" s="566"/>
      <c r="W337" s="554"/>
      <c r="X337" s="554"/>
    </row>
    <row r="338" spans="2:24" ht="205.9" customHeight="1" x14ac:dyDescent="0.2">
      <c r="B338" s="306"/>
      <c r="C338" s="463"/>
      <c r="D338" s="463"/>
      <c r="E338" s="463"/>
      <c r="F338" s="308"/>
      <c r="G338" s="539" t="s">
        <v>701</v>
      </c>
      <c r="H338" s="540"/>
      <c r="I338" s="540"/>
      <c r="J338" s="540"/>
      <c r="K338" s="540"/>
      <c r="L338" s="540"/>
      <c r="M338" s="540"/>
      <c r="N338" s="540"/>
      <c r="O338" s="540"/>
      <c r="P338" s="540"/>
      <c r="Q338" s="540"/>
      <c r="R338" s="541"/>
      <c r="S338" s="565"/>
      <c r="T338" s="566"/>
      <c r="W338" s="554"/>
      <c r="X338" s="554"/>
    </row>
    <row r="339" spans="2:24" ht="270" customHeight="1" x14ac:dyDescent="0.2">
      <c r="B339" s="306"/>
      <c r="C339" s="463"/>
      <c r="D339" s="463"/>
      <c r="E339" s="463"/>
      <c r="F339" s="308"/>
      <c r="G339" s="539" t="s">
        <v>803</v>
      </c>
      <c r="H339" s="540"/>
      <c r="I339" s="540"/>
      <c r="J339" s="540"/>
      <c r="K339" s="540"/>
      <c r="L339" s="540"/>
      <c r="M339" s="540"/>
      <c r="N339" s="540"/>
      <c r="O339" s="540"/>
      <c r="P339" s="540"/>
      <c r="Q339" s="540"/>
      <c r="R339" s="541"/>
      <c r="S339" s="565"/>
      <c r="T339" s="566"/>
      <c r="W339" s="554"/>
      <c r="X339" s="554"/>
    </row>
    <row r="340" spans="2:24" ht="156" customHeight="1" x14ac:dyDescent="0.2">
      <c r="B340" s="306"/>
      <c r="C340" s="463"/>
      <c r="D340" s="463"/>
      <c r="E340" s="463"/>
      <c r="F340" s="308"/>
      <c r="G340" s="562" t="s">
        <v>659</v>
      </c>
      <c r="H340" s="560"/>
      <c r="I340" s="560"/>
      <c r="J340" s="560"/>
      <c r="K340" s="560"/>
      <c r="L340" s="560"/>
      <c r="M340" s="560"/>
      <c r="N340" s="560"/>
      <c r="O340" s="560"/>
      <c r="P340" s="560"/>
      <c r="Q340" s="560"/>
      <c r="R340" s="561"/>
      <c r="S340" s="565"/>
      <c r="T340" s="566"/>
      <c r="W340" s="554"/>
      <c r="X340" s="554"/>
    </row>
    <row r="341" spans="2:24" ht="225.6" customHeight="1" x14ac:dyDescent="0.2">
      <c r="B341" s="306"/>
      <c r="C341" s="463"/>
      <c r="D341" s="463"/>
      <c r="E341" s="463"/>
      <c r="F341" s="308"/>
      <c r="G341" s="539" t="s">
        <v>731</v>
      </c>
      <c r="H341" s="540"/>
      <c r="I341" s="540"/>
      <c r="J341" s="540"/>
      <c r="K341" s="540"/>
      <c r="L341" s="540"/>
      <c r="M341" s="540"/>
      <c r="N341" s="540"/>
      <c r="O341" s="540"/>
      <c r="P341" s="540"/>
      <c r="Q341" s="540"/>
      <c r="R341" s="541"/>
      <c r="S341" s="565"/>
      <c r="T341" s="566"/>
      <c r="W341" s="554"/>
      <c r="X341" s="554"/>
    </row>
    <row r="342" spans="2:24" ht="297" customHeight="1" x14ac:dyDescent="0.2">
      <c r="B342" s="306"/>
      <c r="C342" s="463"/>
      <c r="D342" s="463"/>
      <c r="E342" s="463"/>
      <c r="F342" s="308"/>
      <c r="G342" s="539" t="s">
        <v>822</v>
      </c>
      <c r="H342" s="540"/>
      <c r="I342" s="540"/>
      <c r="J342" s="540"/>
      <c r="K342" s="540"/>
      <c r="L342" s="540"/>
      <c r="M342" s="540"/>
      <c r="N342" s="540"/>
      <c r="O342" s="540"/>
      <c r="P342" s="540"/>
      <c r="Q342" s="540"/>
      <c r="R342" s="541"/>
      <c r="S342" s="565"/>
      <c r="T342" s="566"/>
      <c r="W342" s="554"/>
      <c r="X342" s="554"/>
    </row>
    <row r="343" spans="2:24" ht="396" customHeight="1" x14ac:dyDescent="0.2">
      <c r="B343" s="306"/>
      <c r="C343" s="463"/>
      <c r="D343" s="463"/>
      <c r="E343" s="463"/>
      <c r="F343" s="308"/>
      <c r="G343" s="533" t="s">
        <v>702</v>
      </c>
      <c r="H343" s="534"/>
      <c r="I343" s="534"/>
      <c r="J343" s="534"/>
      <c r="K343" s="534"/>
      <c r="L343" s="534"/>
      <c r="M343" s="534"/>
      <c r="N343" s="534"/>
      <c r="O343" s="534"/>
      <c r="P343" s="534"/>
      <c r="Q343" s="534"/>
      <c r="R343" s="535"/>
      <c r="S343" s="565"/>
      <c r="T343" s="566"/>
      <c r="W343" s="554"/>
      <c r="X343" s="554"/>
    </row>
    <row r="344" spans="2:24" ht="36" customHeight="1" x14ac:dyDescent="0.2">
      <c r="B344" s="306"/>
      <c r="C344" s="463"/>
      <c r="D344" s="463"/>
      <c r="E344" s="463"/>
      <c r="F344" s="308"/>
      <c r="G344" s="536"/>
      <c r="H344" s="537"/>
      <c r="I344" s="537"/>
      <c r="J344" s="537"/>
      <c r="K344" s="537"/>
      <c r="L344" s="537"/>
      <c r="M344" s="537"/>
      <c r="N344" s="537"/>
      <c r="O344" s="537"/>
      <c r="P344" s="537"/>
      <c r="Q344" s="537"/>
      <c r="R344" s="538"/>
      <c r="S344" s="565"/>
      <c r="T344" s="566"/>
      <c r="W344" s="554"/>
      <c r="X344" s="554"/>
    </row>
    <row r="345" spans="2:24" ht="408.6" customHeight="1" x14ac:dyDescent="0.2">
      <c r="B345" s="306"/>
      <c r="C345" s="463"/>
      <c r="D345" s="463"/>
      <c r="E345" s="463"/>
      <c r="F345" s="308"/>
      <c r="G345" s="533" t="s">
        <v>1014</v>
      </c>
      <c r="H345" s="534"/>
      <c r="I345" s="534"/>
      <c r="J345" s="534"/>
      <c r="K345" s="534"/>
      <c r="L345" s="534"/>
      <c r="M345" s="534"/>
      <c r="N345" s="534"/>
      <c r="O345" s="534"/>
      <c r="P345" s="534"/>
      <c r="Q345" s="534"/>
      <c r="R345" s="535"/>
      <c r="S345" s="565"/>
      <c r="T345" s="566"/>
      <c r="W345" s="554"/>
      <c r="X345" s="554"/>
    </row>
    <row r="346" spans="2:24" ht="68.45" customHeight="1" x14ac:dyDescent="0.2">
      <c r="B346" s="306"/>
      <c r="C346" s="463"/>
      <c r="D346" s="463"/>
      <c r="E346" s="463"/>
      <c r="F346" s="308"/>
      <c r="G346" s="536"/>
      <c r="H346" s="537"/>
      <c r="I346" s="537"/>
      <c r="J346" s="537"/>
      <c r="K346" s="537"/>
      <c r="L346" s="537"/>
      <c r="M346" s="537"/>
      <c r="N346" s="537"/>
      <c r="O346" s="537"/>
      <c r="P346" s="537"/>
      <c r="Q346" s="537"/>
      <c r="R346" s="538"/>
      <c r="S346" s="565"/>
      <c r="T346" s="566"/>
      <c r="W346" s="554"/>
      <c r="X346" s="554"/>
    </row>
    <row r="347" spans="2:24" ht="265.89999999999998" customHeight="1" x14ac:dyDescent="0.2">
      <c r="B347" s="306"/>
      <c r="C347" s="463"/>
      <c r="D347" s="463"/>
      <c r="E347" s="463"/>
      <c r="F347" s="308"/>
      <c r="G347" s="539" t="s">
        <v>823</v>
      </c>
      <c r="H347" s="540"/>
      <c r="I347" s="540"/>
      <c r="J347" s="540"/>
      <c r="K347" s="540"/>
      <c r="L347" s="540"/>
      <c r="M347" s="540"/>
      <c r="N347" s="540"/>
      <c r="O347" s="540"/>
      <c r="P347" s="540"/>
      <c r="Q347" s="540"/>
      <c r="R347" s="541"/>
      <c r="S347" s="565"/>
      <c r="T347" s="566"/>
      <c r="W347" s="554"/>
      <c r="X347" s="554"/>
    </row>
    <row r="348" spans="2:24" ht="143.44999999999999" customHeight="1" x14ac:dyDescent="0.2">
      <c r="B348" s="306"/>
      <c r="C348" s="463"/>
      <c r="D348" s="463"/>
      <c r="E348" s="463"/>
      <c r="F348" s="308"/>
      <c r="G348" s="539" t="s">
        <v>732</v>
      </c>
      <c r="H348" s="540"/>
      <c r="I348" s="540"/>
      <c r="J348" s="540"/>
      <c r="K348" s="540"/>
      <c r="L348" s="540"/>
      <c r="M348" s="540"/>
      <c r="N348" s="540"/>
      <c r="O348" s="540"/>
      <c r="P348" s="540"/>
      <c r="Q348" s="540"/>
      <c r="R348" s="541"/>
      <c r="S348" s="565"/>
      <c r="T348" s="566"/>
      <c r="W348" s="554"/>
      <c r="X348" s="554"/>
    </row>
    <row r="349" spans="2:24" ht="142.9" customHeight="1" x14ac:dyDescent="0.2">
      <c r="B349" s="306"/>
      <c r="C349" s="463"/>
      <c r="D349" s="463"/>
      <c r="E349" s="463"/>
      <c r="F349" s="308"/>
      <c r="G349" s="539" t="s">
        <v>733</v>
      </c>
      <c r="H349" s="540"/>
      <c r="I349" s="540"/>
      <c r="J349" s="540"/>
      <c r="K349" s="540"/>
      <c r="L349" s="540"/>
      <c r="M349" s="540"/>
      <c r="N349" s="540"/>
      <c r="O349" s="540"/>
      <c r="P349" s="540"/>
      <c r="Q349" s="540"/>
      <c r="R349" s="541"/>
      <c r="S349" s="565"/>
      <c r="T349" s="566"/>
      <c r="W349" s="554"/>
      <c r="X349" s="554"/>
    </row>
    <row r="350" spans="2:24" ht="247.15" customHeight="1" x14ac:dyDescent="0.2">
      <c r="B350" s="306"/>
      <c r="C350" s="463"/>
      <c r="D350" s="463"/>
      <c r="E350" s="463"/>
      <c r="F350" s="308"/>
      <c r="G350" s="539" t="s">
        <v>824</v>
      </c>
      <c r="H350" s="540"/>
      <c r="I350" s="540"/>
      <c r="J350" s="540"/>
      <c r="K350" s="540"/>
      <c r="L350" s="540"/>
      <c r="M350" s="540"/>
      <c r="N350" s="540"/>
      <c r="O350" s="540"/>
      <c r="P350" s="540"/>
      <c r="Q350" s="540"/>
      <c r="R350" s="541"/>
      <c r="S350" s="565"/>
      <c r="T350" s="566"/>
      <c r="W350" s="554"/>
      <c r="X350" s="554"/>
    </row>
    <row r="351" spans="2:24" ht="196.15" customHeight="1" x14ac:dyDescent="0.2">
      <c r="B351" s="306"/>
      <c r="C351" s="463"/>
      <c r="D351" s="463"/>
      <c r="E351" s="463"/>
      <c r="F351" s="308"/>
      <c r="G351" s="539" t="s">
        <v>734</v>
      </c>
      <c r="H351" s="540"/>
      <c r="I351" s="540"/>
      <c r="J351" s="540"/>
      <c r="K351" s="540"/>
      <c r="L351" s="540"/>
      <c r="M351" s="540"/>
      <c r="N351" s="540"/>
      <c r="O351" s="540"/>
      <c r="P351" s="540"/>
      <c r="Q351" s="540"/>
      <c r="R351" s="541"/>
      <c r="S351" s="565"/>
      <c r="T351" s="566"/>
      <c r="W351" s="554"/>
      <c r="X351" s="554"/>
    </row>
    <row r="352" spans="2:24" ht="198.6" customHeight="1" x14ac:dyDescent="0.2">
      <c r="B352" s="306"/>
      <c r="C352" s="463"/>
      <c r="D352" s="463"/>
      <c r="E352" s="463"/>
      <c r="F352" s="308"/>
      <c r="G352" s="539" t="s">
        <v>703</v>
      </c>
      <c r="H352" s="540"/>
      <c r="I352" s="540"/>
      <c r="J352" s="540"/>
      <c r="K352" s="540"/>
      <c r="L352" s="540"/>
      <c r="M352" s="540"/>
      <c r="N352" s="540"/>
      <c r="O352" s="540"/>
      <c r="P352" s="540"/>
      <c r="Q352" s="540"/>
      <c r="R352" s="541"/>
      <c r="S352" s="565"/>
      <c r="T352" s="566"/>
      <c r="W352" s="554"/>
      <c r="X352" s="554"/>
    </row>
    <row r="353" spans="2:24" ht="327.60000000000002" customHeight="1" x14ac:dyDescent="0.2">
      <c r="B353" s="306"/>
      <c r="C353" s="463"/>
      <c r="D353" s="463"/>
      <c r="E353" s="463"/>
      <c r="F353" s="308"/>
      <c r="G353" s="539" t="s">
        <v>1015</v>
      </c>
      <c r="H353" s="540"/>
      <c r="I353" s="540"/>
      <c r="J353" s="540"/>
      <c r="K353" s="540"/>
      <c r="L353" s="540"/>
      <c r="M353" s="540"/>
      <c r="N353" s="540"/>
      <c r="O353" s="540"/>
      <c r="P353" s="540"/>
      <c r="Q353" s="540"/>
      <c r="R353" s="541"/>
      <c r="S353" s="565"/>
      <c r="T353" s="566"/>
      <c r="W353" s="554"/>
      <c r="X353" s="554"/>
    </row>
    <row r="354" spans="2:24" ht="330.6" customHeight="1" x14ac:dyDescent="0.2">
      <c r="B354" s="306"/>
      <c r="C354" s="463"/>
      <c r="D354" s="463"/>
      <c r="E354" s="463"/>
      <c r="F354" s="308"/>
      <c r="G354" s="539" t="s">
        <v>735</v>
      </c>
      <c r="H354" s="540"/>
      <c r="I354" s="540"/>
      <c r="J354" s="540"/>
      <c r="K354" s="540"/>
      <c r="L354" s="540"/>
      <c r="M354" s="540"/>
      <c r="N354" s="540"/>
      <c r="O354" s="540"/>
      <c r="P354" s="540"/>
      <c r="Q354" s="540"/>
      <c r="R354" s="541"/>
      <c r="S354" s="565"/>
      <c r="T354" s="566"/>
      <c r="W354" s="554"/>
      <c r="X354" s="554"/>
    </row>
    <row r="355" spans="2:24" ht="252" customHeight="1" x14ac:dyDescent="0.2">
      <c r="B355" s="306"/>
      <c r="C355" s="463"/>
      <c r="D355" s="463"/>
      <c r="E355" s="463"/>
      <c r="F355" s="308"/>
      <c r="G355" s="539" t="s">
        <v>736</v>
      </c>
      <c r="H355" s="540"/>
      <c r="I355" s="540"/>
      <c r="J355" s="540"/>
      <c r="K355" s="540"/>
      <c r="L355" s="540"/>
      <c r="M355" s="540"/>
      <c r="N355" s="540"/>
      <c r="O355" s="540"/>
      <c r="P355" s="540"/>
      <c r="Q355" s="540"/>
      <c r="R355" s="541"/>
      <c r="S355" s="565"/>
      <c r="T355" s="566"/>
      <c r="W355" s="554"/>
      <c r="X355" s="554"/>
    </row>
    <row r="356" spans="2:24" ht="220.9" customHeight="1" x14ac:dyDescent="0.2">
      <c r="B356" s="306"/>
      <c r="C356" s="463"/>
      <c r="D356" s="463"/>
      <c r="E356" s="463"/>
      <c r="F356" s="308"/>
      <c r="G356" s="539" t="s">
        <v>737</v>
      </c>
      <c r="H356" s="540"/>
      <c r="I356" s="540"/>
      <c r="J356" s="540"/>
      <c r="K356" s="540"/>
      <c r="L356" s="540"/>
      <c r="M356" s="540"/>
      <c r="N356" s="540"/>
      <c r="O356" s="540"/>
      <c r="P356" s="540"/>
      <c r="Q356" s="540"/>
      <c r="R356" s="541"/>
      <c r="S356" s="565"/>
      <c r="T356" s="566"/>
      <c r="W356" s="554"/>
      <c r="X356" s="554"/>
    </row>
    <row r="357" spans="2:24" ht="129" customHeight="1" x14ac:dyDescent="0.2">
      <c r="B357" s="306"/>
      <c r="C357" s="463"/>
      <c r="D357" s="463"/>
      <c r="E357" s="463"/>
      <c r="F357" s="308"/>
      <c r="G357" s="539" t="s">
        <v>738</v>
      </c>
      <c r="H357" s="540"/>
      <c r="I357" s="540"/>
      <c r="J357" s="540"/>
      <c r="K357" s="540"/>
      <c r="L357" s="540"/>
      <c r="M357" s="540"/>
      <c r="N357" s="540"/>
      <c r="O357" s="540"/>
      <c r="P357" s="540"/>
      <c r="Q357" s="540"/>
      <c r="R357" s="541"/>
      <c r="S357" s="565"/>
      <c r="T357" s="566"/>
      <c r="W357" s="554"/>
      <c r="X357" s="554"/>
    </row>
    <row r="358" spans="2:24" ht="115.9" customHeight="1" x14ac:dyDescent="0.2">
      <c r="B358" s="306"/>
      <c r="C358" s="463"/>
      <c r="D358" s="463"/>
      <c r="E358" s="463"/>
      <c r="F358" s="308"/>
      <c r="G358" s="539" t="s">
        <v>1016</v>
      </c>
      <c r="H358" s="540"/>
      <c r="I358" s="540"/>
      <c r="J358" s="540"/>
      <c r="K358" s="540"/>
      <c r="L358" s="540"/>
      <c r="M358" s="540"/>
      <c r="N358" s="540"/>
      <c r="O358" s="540"/>
      <c r="P358" s="540"/>
      <c r="Q358" s="540"/>
      <c r="R358" s="541"/>
      <c r="S358" s="182"/>
      <c r="T358" s="181"/>
      <c r="W358" s="180"/>
      <c r="X358" s="180"/>
    </row>
    <row r="359" spans="2:24" ht="409.15" customHeight="1" x14ac:dyDescent="0.2">
      <c r="B359" s="306"/>
      <c r="C359" s="463"/>
      <c r="D359" s="463"/>
      <c r="E359" s="463"/>
      <c r="F359" s="308"/>
      <c r="G359" s="533" t="s">
        <v>1017</v>
      </c>
      <c r="H359" s="534"/>
      <c r="I359" s="534"/>
      <c r="J359" s="534"/>
      <c r="K359" s="534"/>
      <c r="L359" s="534"/>
      <c r="M359" s="534"/>
      <c r="N359" s="534"/>
      <c r="O359" s="534"/>
      <c r="P359" s="534"/>
      <c r="Q359" s="534"/>
      <c r="R359" s="535"/>
      <c r="S359" s="182"/>
      <c r="T359" s="186"/>
      <c r="W359" s="185"/>
      <c r="X359" s="185"/>
    </row>
    <row r="360" spans="2:24" ht="105.6" customHeight="1" thickBot="1" x14ac:dyDescent="0.25">
      <c r="B360" s="306"/>
      <c r="C360" s="463"/>
      <c r="D360" s="463"/>
      <c r="E360" s="463"/>
      <c r="F360" s="308"/>
      <c r="G360" s="548"/>
      <c r="H360" s="549"/>
      <c r="I360" s="549"/>
      <c r="J360" s="549"/>
      <c r="K360" s="549"/>
      <c r="L360" s="549"/>
      <c r="M360" s="549"/>
      <c r="N360" s="549"/>
      <c r="O360" s="549"/>
      <c r="P360" s="549"/>
      <c r="Q360" s="549"/>
      <c r="R360" s="550"/>
      <c r="S360" s="182"/>
      <c r="T360" s="186"/>
      <c r="W360" s="185"/>
      <c r="X360" s="185"/>
    </row>
    <row r="361" spans="2:24" ht="222.6" customHeight="1" x14ac:dyDescent="0.2">
      <c r="B361" s="309"/>
      <c r="C361" s="310"/>
      <c r="D361" s="310"/>
      <c r="E361" s="310"/>
      <c r="F361" s="311"/>
      <c r="G361" s="551" t="s">
        <v>1018</v>
      </c>
      <c r="H361" s="552"/>
      <c r="I361" s="552"/>
      <c r="J361" s="552"/>
      <c r="K361" s="552"/>
      <c r="L361" s="552"/>
      <c r="M361" s="552"/>
      <c r="N361" s="552"/>
      <c r="O361" s="552"/>
      <c r="P361" s="552"/>
      <c r="Q361" s="552"/>
      <c r="R361" s="553"/>
      <c r="S361" s="182"/>
      <c r="T361" s="186"/>
      <c r="W361" s="185"/>
      <c r="X361" s="185"/>
    </row>
    <row r="362" spans="2:24" ht="114.6" customHeight="1" x14ac:dyDescent="0.2">
      <c r="B362" s="338" t="s">
        <v>826</v>
      </c>
      <c r="C362" s="339"/>
      <c r="D362" s="339"/>
      <c r="E362" s="339"/>
      <c r="F362" s="339"/>
      <c r="G362" s="567" t="s">
        <v>1019</v>
      </c>
      <c r="H362" s="567"/>
      <c r="I362" s="567"/>
      <c r="J362" s="567"/>
      <c r="K362" s="567"/>
      <c r="L362" s="567"/>
      <c r="M362" s="567"/>
      <c r="N362" s="567"/>
      <c r="O362" s="567"/>
      <c r="P362" s="567"/>
      <c r="Q362" s="567"/>
      <c r="R362" s="567"/>
      <c r="S362" s="568"/>
      <c r="T362" s="569"/>
    </row>
    <row r="363" spans="2:24" ht="156" customHeight="1" x14ac:dyDescent="0.2">
      <c r="B363" s="338" t="s">
        <v>827</v>
      </c>
      <c r="C363" s="339"/>
      <c r="D363" s="339"/>
      <c r="E363" s="339"/>
      <c r="F363" s="339"/>
      <c r="G363" s="493" t="s">
        <v>863</v>
      </c>
      <c r="H363" s="493"/>
      <c r="I363" s="493"/>
      <c r="J363" s="493"/>
      <c r="K363" s="493"/>
      <c r="L363" s="493"/>
      <c r="M363" s="493"/>
      <c r="N363" s="493"/>
      <c r="O363" s="493"/>
      <c r="P363" s="493"/>
      <c r="Q363" s="493"/>
      <c r="R363" s="493"/>
      <c r="S363" s="570"/>
      <c r="T363" s="571"/>
    </row>
    <row r="364" spans="2:24" ht="160.15" customHeight="1" x14ac:dyDescent="0.2">
      <c r="B364" s="338" t="s">
        <v>828</v>
      </c>
      <c r="C364" s="339"/>
      <c r="D364" s="339"/>
      <c r="E364" s="339"/>
      <c r="F364" s="339"/>
      <c r="G364" s="493" t="s">
        <v>1023</v>
      </c>
      <c r="H364" s="493"/>
      <c r="I364" s="493"/>
      <c r="J364" s="493"/>
      <c r="K364" s="493"/>
      <c r="L364" s="493"/>
      <c r="M364" s="493"/>
      <c r="N364" s="493"/>
      <c r="O364" s="493"/>
      <c r="P364" s="493"/>
      <c r="Q364" s="493"/>
      <c r="R364" s="493"/>
      <c r="S364" s="570"/>
      <c r="T364" s="571"/>
    </row>
    <row r="365" spans="2:24" ht="93.6" customHeight="1" x14ac:dyDescent="0.2">
      <c r="B365" s="338" t="s">
        <v>829</v>
      </c>
      <c r="C365" s="339"/>
      <c r="D365" s="339"/>
      <c r="E365" s="339"/>
      <c r="F365" s="339"/>
      <c r="G365" s="493" t="s">
        <v>830</v>
      </c>
      <c r="H365" s="493"/>
      <c r="I365" s="493"/>
      <c r="J365" s="493"/>
      <c r="K365" s="493"/>
      <c r="L365" s="493"/>
      <c r="M365" s="493"/>
      <c r="N365" s="493"/>
      <c r="O365" s="493"/>
      <c r="P365" s="493"/>
      <c r="Q365" s="493"/>
      <c r="R365" s="493"/>
      <c r="S365" s="570"/>
      <c r="T365" s="571"/>
    </row>
    <row r="366" spans="2:24" ht="121.15" customHeight="1" x14ac:dyDescent="0.2">
      <c r="B366" s="338" t="s">
        <v>679</v>
      </c>
      <c r="C366" s="339"/>
      <c r="D366" s="339"/>
      <c r="E366" s="339"/>
      <c r="F366" s="339"/>
      <c r="G366" s="493" t="s">
        <v>1020</v>
      </c>
      <c r="H366" s="493"/>
      <c r="I366" s="493"/>
      <c r="J366" s="493"/>
      <c r="K366" s="493"/>
      <c r="L366" s="493"/>
      <c r="M366" s="493"/>
      <c r="N366" s="493"/>
      <c r="O366" s="493"/>
      <c r="P366" s="493"/>
      <c r="Q366" s="493"/>
      <c r="R366" s="493"/>
      <c r="S366" s="570"/>
      <c r="T366" s="571"/>
    </row>
    <row r="367" spans="2:24" ht="140.44999999999999" customHeight="1" x14ac:dyDescent="0.2">
      <c r="B367" s="338" t="s">
        <v>815</v>
      </c>
      <c r="C367" s="339"/>
      <c r="D367" s="339"/>
      <c r="E367" s="339"/>
      <c r="F367" s="339"/>
      <c r="G367" s="493" t="s">
        <v>1021</v>
      </c>
      <c r="H367" s="493"/>
      <c r="I367" s="493"/>
      <c r="J367" s="493"/>
      <c r="K367" s="493"/>
      <c r="L367" s="493"/>
      <c r="M367" s="493"/>
      <c r="N367" s="493"/>
      <c r="O367" s="493"/>
      <c r="P367" s="493"/>
      <c r="Q367" s="493"/>
      <c r="R367" s="493"/>
      <c r="S367" s="570"/>
      <c r="T367" s="571"/>
    </row>
    <row r="368" spans="2:24" ht="102.6" customHeight="1" x14ac:dyDescent="0.2">
      <c r="B368" s="338" t="s">
        <v>825</v>
      </c>
      <c r="C368" s="339"/>
      <c r="D368" s="339"/>
      <c r="E368" s="339"/>
      <c r="F368" s="339"/>
      <c r="G368" s="493" t="s">
        <v>1022</v>
      </c>
      <c r="H368" s="493"/>
      <c r="I368" s="493"/>
      <c r="J368" s="493"/>
      <c r="K368" s="493"/>
      <c r="L368" s="493"/>
      <c r="M368" s="493"/>
      <c r="N368" s="493"/>
      <c r="O368" s="493"/>
      <c r="P368" s="493"/>
      <c r="Q368" s="493"/>
      <c r="R368" s="493"/>
      <c r="S368" s="572"/>
      <c r="T368" s="573"/>
    </row>
    <row r="369" spans="1:20" ht="15" customHeight="1" x14ac:dyDescent="0.2">
      <c r="B369" s="542" t="s">
        <v>113</v>
      </c>
      <c r="C369" s="543"/>
      <c r="D369" s="543"/>
      <c r="E369" s="543"/>
      <c r="F369" s="543"/>
      <c r="G369" s="543"/>
      <c r="H369" s="543"/>
      <c r="I369" s="543"/>
      <c r="J369" s="543"/>
      <c r="K369" s="543"/>
      <c r="L369" s="543"/>
      <c r="M369" s="543"/>
      <c r="N369" s="543"/>
      <c r="O369" s="543"/>
      <c r="P369" s="543"/>
      <c r="Q369" s="543"/>
      <c r="R369" s="543"/>
      <c r="S369" s="543"/>
      <c r="T369" s="544"/>
    </row>
    <row r="370" spans="1:20" ht="15" customHeight="1" x14ac:dyDescent="0.2">
      <c r="B370" s="520" t="s">
        <v>48</v>
      </c>
      <c r="C370" s="521"/>
      <c r="D370" s="521"/>
      <c r="E370" s="521"/>
      <c r="F370" s="522"/>
      <c r="G370" s="545" t="s">
        <v>104</v>
      </c>
      <c r="H370" s="546"/>
      <c r="I370" s="546"/>
      <c r="J370" s="546"/>
      <c r="K370" s="546"/>
      <c r="L370" s="546"/>
      <c r="M370" s="546"/>
      <c r="N370" s="546"/>
      <c r="O370" s="546"/>
      <c r="P370" s="546"/>
      <c r="Q370" s="546"/>
      <c r="R370" s="547"/>
      <c r="S370" s="545" t="s">
        <v>105</v>
      </c>
      <c r="T370" s="547"/>
    </row>
    <row r="371" spans="1:20" ht="133.15" customHeight="1" x14ac:dyDescent="0.2">
      <c r="A371" s="76"/>
      <c r="B371" s="312" t="s">
        <v>670</v>
      </c>
      <c r="C371" s="312"/>
      <c r="D371" s="312"/>
      <c r="E371" s="312"/>
      <c r="F371" s="312"/>
      <c r="G371" s="529" t="s">
        <v>1142</v>
      </c>
      <c r="H371" s="529"/>
      <c r="I371" s="529"/>
      <c r="J371" s="529"/>
      <c r="K371" s="529"/>
      <c r="L371" s="529"/>
      <c r="M371" s="529"/>
      <c r="N371" s="529"/>
      <c r="O371" s="529"/>
      <c r="P371" s="529"/>
      <c r="Q371" s="529"/>
      <c r="R371" s="529"/>
      <c r="S371" s="527" t="s">
        <v>1139</v>
      </c>
      <c r="T371" s="528"/>
    </row>
    <row r="372" spans="1:20" ht="116.45" customHeight="1" x14ac:dyDescent="0.2">
      <c r="A372" s="76"/>
      <c r="B372" s="312" t="s">
        <v>671</v>
      </c>
      <c r="C372" s="312"/>
      <c r="D372" s="312"/>
      <c r="E372" s="312"/>
      <c r="F372" s="312"/>
      <c r="G372" s="530" t="s">
        <v>1143</v>
      </c>
      <c r="H372" s="531"/>
      <c r="I372" s="531"/>
      <c r="J372" s="531"/>
      <c r="K372" s="531"/>
      <c r="L372" s="531"/>
      <c r="M372" s="531"/>
      <c r="N372" s="531"/>
      <c r="O372" s="531"/>
      <c r="P372" s="531"/>
      <c r="Q372" s="531"/>
      <c r="R372" s="532"/>
      <c r="S372" s="527" t="s">
        <v>1139</v>
      </c>
      <c r="T372" s="528"/>
    </row>
    <row r="373" spans="1:20" ht="140.44999999999999" customHeight="1" x14ac:dyDescent="0.2">
      <c r="A373" s="76"/>
      <c r="B373" s="312" t="s">
        <v>672</v>
      </c>
      <c r="C373" s="312"/>
      <c r="D373" s="312"/>
      <c r="E373" s="312"/>
      <c r="F373" s="312"/>
      <c r="G373" s="524" t="s">
        <v>839</v>
      </c>
      <c r="H373" s="525"/>
      <c r="I373" s="525"/>
      <c r="J373" s="525"/>
      <c r="K373" s="525"/>
      <c r="L373" s="525"/>
      <c r="M373" s="525"/>
      <c r="N373" s="525"/>
      <c r="O373" s="525"/>
      <c r="P373" s="525"/>
      <c r="Q373" s="525"/>
      <c r="R373" s="526"/>
      <c r="S373" s="527" t="s">
        <v>1139</v>
      </c>
      <c r="T373" s="528"/>
    </row>
    <row r="374" spans="1:20" ht="148.9" customHeight="1" x14ac:dyDescent="0.2">
      <c r="A374" s="76"/>
      <c r="B374" s="312" t="s">
        <v>673</v>
      </c>
      <c r="C374" s="312"/>
      <c r="D374" s="312"/>
      <c r="E374" s="312"/>
      <c r="F374" s="312"/>
      <c r="G374" s="524" t="s">
        <v>1144</v>
      </c>
      <c r="H374" s="525"/>
      <c r="I374" s="525"/>
      <c r="J374" s="525"/>
      <c r="K374" s="525"/>
      <c r="L374" s="525"/>
      <c r="M374" s="525"/>
      <c r="N374" s="525"/>
      <c r="O374" s="525"/>
      <c r="P374" s="525"/>
      <c r="Q374" s="525"/>
      <c r="R374" s="526"/>
      <c r="S374" s="527" t="s">
        <v>1139</v>
      </c>
      <c r="T374" s="528"/>
    </row>
    <row r="375" spans="1:20" ht="127.9" customHeight="1" x14ac:dyDescent="0.2">
      <c r="A375" s="76"/>
      <c r="B375" s="312" t="s">
        <v>674</v>
      </c>
      <c r="C375" s="312"/>
      <c r="D375" s="312"/>
      <c r="E375" s="312"/>
      <c r="F375" s="312"/>
      <c r="G375" s="524" t="s">
        <v>1140</v>
      </c>
      <c r="H375" s="525"/>
      <c r="I375" s="525"/>
      <c r="J375" s="525"/>
      <c r="K375" s="525"/>
      <c r="L375" s="525"/>
      <c r="M375" s="525"/>
      <c r="N375" s="525"/>
      <c r="O375" s="525"/>
      <c r="P375" s="525"/>
      <c r="Q375" s="525"/>
      <c r="R375" s="526"/>
      <c r="S375" s="527" t="s">
        <v>1139</v>
      </c>
      <c r="T375" s="528"/>
    </row>
    <row r="376" spans="1:20" ht="235.15" customHeight="1" x14ac:dyDescent="0.2">
      <c r="A376" s="76"/>
      <c r="B376" s="312" t="s">
        <v>675</v>
      </c>
      <c r="C376" s="312"/>
      <c r="D376" s="312"/>
      <c r="E376" s="312"/>
      <c r="F376" s="312"/>
      <c r="G376" s="615" t="s">
        <v>1141</v>
      </c>
      <c r="H376" s="616"/>
      <c r="I376" s="616"/>
      <c r="J376" s="616"/>
      <c r="K376" s="616"/>
      <c r="L376" s="616"/>
      <c r="M376" s="616"/>
      <c r="N376" s="616"/>
      <c r="O376" s="616"/>
      <c r="P376" s="616"/>
      <c r="Q376" s="616"/>
      <c r="R376" s="616"/>
      <c r="S376" s="527" t="s">
        <v>1139</v>
      </c>
      <c r="T376" s="528"/>
    </row>
    <row r="377" spans="1:20" ht="188.45" customHeight="1" x14ac:dyDescent="0.2">
      <c r="B377" s="303" t="s">
        <v>395</v>
      </c>
      <c r="C377" s="304"/>
      <c r="D377" s="304"/>
      <c r="E377" s="304"/>
      <c r="F377" s="304"/>
      <c r="G377" s="606"/>
      <c r="H377" s="607"/>
      <c r="I377" s="607"/>
      <c r="J377" s="607"/>
      <c r="K377" s="607"/>
      <c r="L377" s="607"/>
      <c r="M377" s="607"/>
      <c r="N377" s="607"/>
      <c r="O377" s="607"/>
      <c r="P377" s="607"/>
      <c r="Q377" s="607"/>
      <c r="R377" s="608"/>
      <c r="S377" s="322"/>
      <c r="T377" s="323"/>
    </row>
    <row r="378" spans="1:20" ht="14.1" customHeight="1" x14ac:dyDescent="0.2">
      <c r="B378" s="98"/>
      <c r="C378" s="73"/>
      <c r="D378" s="73"/>
      <c r="E378" s="73"/>
      <c r="F378" s="73"/>
      <c r="G378" s="95"/>
      <c r="H378" s="71"/>
      <c r="I378" s="71"/>
      <c r="J378" s="71"/>
      <c r="K378" s="71"/>
      <c r="L378" s="71"/>
      <c r="M378" s="71"/>
      <c r="N378" s="71"/>
      <c r="O378" s="71"/>
      <c r="P378" s="71"/>
      <c r="Q378" s="71"/>
      <c r="R378" s="71"/>
      <c r="S378" s="73"/>
      <c r="T378" s="99"/>
    </row>
    <row r="379" spans="1:20" ht="24" customHeight="1" x14ac:dyDescent="0.2">
      <c r="B379" s="433" t="s">
        <v>106</v>
      </c>
      <c r="C379" s="434"/>
      <c r="D379" s="434"/>
      <c r="E379" s="434"/>
      <c r="F379" s="434"/>
      <c r="G379" s="434"/>
      <c r="H379" s="434"/>
      <c r="I379" s="434"/>
      <c r="J379" s="434"/>
      <c r="K379" s="434"/>
      <c r="L379" s="434"/>
      <c r="M379" s="434"/>
      <c r="N379" s="434"/>
      <c r="O379" s="434"/>
      <c r="P379" s="434"/>
      <c r="Q379" s="434"/>
      <c r="R379" s="434"/>
      <c r="S379" s="434"/>
      <c r="T379" s="435"/>
    </row>
    <row r="380" spans="1:20" ht="333.6" customHeight="1" x14ac:dyDescent="0.2">
      <c r="B380" s="597" t="s">
        <v>1220</v>
      </c>
      <c r="C380" s="598"/>
      <c r="D380" s="598"/>
      <c r="E380" s="598"/>
      <c r="F380" s="598"/>
      <c r="G380" s="598"/>
      <c r="H380" s="598"/>
      <c r="I380" s="598"/>
      <c r="J380" s="598"/>
      <c r="K380" s="598"/>
      <c r="L380" s="598"/>
      <c r="M380" s="598"/>
      <c r="N380" s="598"/>
      <c r="O380" s="598"/>
      <c r="P380" s="598"/>
      <c r="Q380" s="598"/>
      <c r="R380" s="598"/>
      <c r="S380" s="598"/>
      <c r="T380" s="599"/>
    </row>
    <row r="381" spans="1:20" ht="14.25" customHeight="1" x14ac:dyDescent="0.2">
      <c r="B381" s="600"/>
      <c r="C381" s="600"/>
      <c r="D381" s="600"/>
      <c r="E381" s="600"/>
      <c r="F381" s="600"/>
      <c r="G381" s="600"/>
      <c r="H381" s="600"/>
      <c r="I381" s="600"/>
      <c r="J381" s="600"/>
      <c r="K381" s="600"/>
      <c r="L381" s="600"/>
      <c r="M381" s="600"/>
      <c r="N381" s="600"/>
      <c r="O381" s="600"/>
      <c r="P381" s="600"/>
      <c r="Q381" s="601"/>
      <c r="R381" s="602"/>
      <c r="S381" s="600"/>
      <c r="T381" s="601"/>
    </row>
    <row r="382" spans="1:20" ht="15" customHeight="1" x14ac:dyDescent="0.2">
      <c r="B382" s="603" t="s">
        <v>107</v>
      </c>
      <c r="C382" s="604"/>
      <c r="D382" s="604"/>
      <c r="E382" s="604"/>
      <c r="F382" s="605"/>
      <c r="G382" s="603" t="s">
        <v>108</v>
      </c>
      <c r="H382" s="604"/>
      <c r="I382" s="604"/>
      <c r="J382" s="604"/>
      <c r="K382" s="604"/>
      <c r="L382" s="604"/>
      <c r="M382" s="604"/>
      <c r="N382" s="604"/>
      <c r="O382" s="604"/>
      <c r="P382" s="605"/>
      <c r="Q382" s="603" t="s">
        <v>109</v>
      </c>
      <c r="R382" s="604"/>
      <c r="S382" s="604"/>
      <c r="T382" s="605"/>
    </row>
    <row r="383" spans="1:20" ht="114.75" customHeight="1" x14ac:dyDescent="0.2">
      <c r="B383" s="591" t="s">
        <v>550</v>
      </c>
      <c r="C383" s="592"/>
      <c r="D383" s="592"/>
      <c r="E383" s="592"/>
      <c r="F383" s="593"/>
      <c r="G383" s="594" t="s">
        <v>373</v>
      </c>
      <c r="H383" s="595"/>
      <c r="I383" s="595"/>
      <c r="J383" s="595"/>
      <c r="K383" s="595"/>
      <c r="L383" s="595"/>
      <c r="M383" s="595"/>
      <c r="N383" s="595"/>
      <c r="O383" s="595"/>
      <c r="P383" s="596"/>
      <c r="Q383" s="594" t="s">
        <v>117</v>
      </c>
      <c r="R383" s="595"/>
      <c r="S383" s="595"/>
      <c r="T383" s="596"/>
    </row>
    <row r="384" spans="1:20" ht="13.9" customHeight="1" x14ac:dyDescent="0.2">
      <c r="G384" s="69"/>
      <c r="H384" s="69"/>
      <c r="I384" s="69"/>
      <c r="J384" s="69"/>
      <c r="K384" s="69"/>
      <c r="L384" s="69"/>
      <c r="M384" s="69"/>
      <c r="N384" s="69"/>
      <c r="O384" s="69"/>
      <c r="P384" s="69"/>
      <c r="Q384" s="70"/>
      <c r="R384" s="70"/>
    </row>
  </sheetData>
  <mergeCells count="1011">
    <mergeCell ref="B41:H41"/>
    <mergeCell ref="I41:J41"/>
    <mergeCell ref="K41:L41"/>
    <mergeCell ref="M41:R41"/>
    <mergeCell ref="B47:H47"/>
    <mergeCell ref="I47:J47"/>
    <mergeCell ref="K47:L47"/>
    <mergeCell ref="M47:R47"/>
    <mergeCell ref="B48:H48"/>
    <mergeCell ref="I48:J48"/>
    <mergeCell ref="K48:L48"/>
    <mergeCell ref="M48:R48"/>
    <mergeCell ref="B203:C203"/>
    <mergeCell ref="D203:E203"/>
    <mergeCell ref="F203:I203"/>
    <mergeCell ref="J203:T203"/>
    <mergeCell ref="B107:C107"/>
    <mergeCell ref="D107:J107"/>
    <mergeCell ref="K107:R107"/>
    <mergeCell ref="S107:T107"/>
    <mergeCell ref="B108:C108"/>
    <mergeCell ref="D108:J108"/>
    <mergeCell ref="K108:R108"/>
    <mergeCell ref="S108:T108"/>
    <mergeCell ref="B109:C109"/>
    <mergeCell ref="D109:J109"/>
    <mergeCell ref="K109:R109"/>
    <mergeCell ref="S109:T109"/>
    <mergeCell ref="D147:J147"/>
    <mergeCell ref="B144:C144"/>
    <mergeCell ref="K144:R144"/>
    <mergeCell ref="S144:T144"/>
    <mergeCell ref="S146:T146"/>
    <mergeCell ref="S145:T145"/>
    <mergeCell ref="D144:J144"/>
    <mergeCell ref="S147:T147"/>
    <mergeCell ref="B42:H42"/>
    <mergeCell ref="I42:J42"/>
    <mergeCell ref="K42:L42"/>
    <mergeCell ref="M42:R42"/>
    <mergeCell ref="B43:H43"/>
    <mergeCell ref="I43:J43"/>
    <mergeCell ref="K43:L43"/>
    <mergeCell ref="M43:R43"/>
    <mergeCell ref="B44:H44"/>
    <mergeCell ref="I44:J44"/>
    <mergeCell ref="K44:L44"/>
    <mergeCell ref="M44:R44"/>
    <mergeCell ref="B45:H45"/>
    <mergeCell ref="I45:J45"/>
    <mergeCell ref="K45:L45"/>
    <mergeCell ref="M45:R45"/>
    <mergeCell ref="B46:H46"/>
    <mergeCell ref="I46:J46"/>
    <mergeCell ref="K46:L46"/>
    <mergeCell ref="M46:R46"/>
    <mergeCell ref="B148:C148"/>
    <mergeCell ref="D148:J148"/>
    <mergeCell ref="K148:R148"/>
    <mergeCell ref="S148:T148"/>
    <mergeCell ref="K145:R145"/>
    <mergeCell ref="B145:C145"/>
    <mergeCell ref="D145:J145"/>
    <mergeCell ref="B128:C128"/>
    <mergeCell ref="S128:T128"/>
    <mergeCell ref="S136:T136"/>
    <mergeCell ref="D128:J128"/>
    <mergeCell ref="S135:T135"/>
    <mergeCell ref="S134:T134"/>
    <mergeCell ref="S130:T130"/>
    <mergeCell ref="S132:T132"/>
    <mergeCell ref="B130:C130"/>
    <mergeCell ref="D130:J130"/>
    <mergeCell ref="K130:R130"/>
    <mergeCell ref="B131:C131"/>
    <mergeCell ref="D131:J131"/>
    <mergeCell ref="K131:R131"/>
    <mergeCell ref="B132:C132"/>
    <mergeCell ref="B139:T139"/>
    <mergeCell ref="B140:T140"/>
    <mergeCell ref="B141:T141"/>
    <mergeCell ref="B142:T142"/>
    <mergeCell ref="B143:T143"/>
    <mergeCell ref="S129:T129"/>
    <mergeCell ref="S138:T138"/>
    <mergeCell ref="S137:T137"/>
    <mergeCell ref="B146:C146"/>
    <mergeCell ref="D146:J146"/>
    <mergeCell ref="G229:J229"/>
    <mergeCell ref="F211:G211"/>
    <mergeCell ref="K227:T227"/>
    <mergeCell ref="G218:J219"/>
    <mergeCell ref="C214:D214"/>
    <mergeCell ref="C217:L217"/>
    <mergeCell ref="G224:J224"/>
    <mergeCell ref="K225:T225"/>
    <mergeCell ref="E227:F227"/>
    <mergeCell ref="G227:J227"/>
    <mergeCell ref="E225:F225"/>
    <mergeCell ref="H211:I211"/>
    <mergeCell ref="E229:F229"/>
    <mergeCell ref="K218:T219"/>
    <mergeCell ref="C211:E211"/>
    <mergeCell ref="C218:F218"/>
    <mergeCell ref="E221:F221"/>
    <mergeCell ref="C225:D225"/>
    <mergeCell ref="C226:D226"/>
    <mergeCell ref="H215:L215"/>
    <mergeCell ref="E224:F224"/>
    <mergeCell ref="C222:D222"/>
    <mergeCell ref="E222:F222"/>
    <mergeCell ref="G222:J222"/>
    <mergeCell ref="E219:F219"/>
    <mergeCell ref="B149:C149"/>
    <mergeCell ref="D149:J149"/>
    <mergeCell ref="C215:D215"/>
    <mergeCell ref="B177:C177"/>
    <mergeCell ref="J176:T176"/>
    <mergeCell ref="D178:E178"/>
    <mergeCell ref="D104:J104"/>
    <mergeCell ref="K104:R104"/>
    <mergeCell ref="D106:J106"/>
    <mergeCell ref="K106:R106"/>
    <mergeCell ref="B106:C106"/>
    <mergeCell ref="S106:T106"/>
    <mergeCell ref="B110:C110"/>
    <mergeCell ref="D110:J110"/>
    <mergeCell ref="K110:R110"/>
    <mergeCell ref="S110:T110"/>
    <mergeCell ref="K105:R105"/>
    <mergeCell ref="S104:T104"/>
    <mergeCell ref="S105:T105"/>
    <mergeCell ref="B105:C105"/>
    <mergeCell ref="D105:J105"/>
    <mergeCell ref="B113:C113"/>
    <mergeCell ref="D113:J113"/>
    <mergeCell ref="K113:R113"/>
    <mergeCell ref="S113:T113"/>
    <mergeCell ref="B111:C111"/>
    <mergeCell ref="D111:J111"/>
    <mergeCell ref="K111:R111"/>
    <mergeCell ref="S111:T111"/>
    <mergeCell ref="B112:C112"/>
    <mergeCell ref="K146:R146"/>
    <mergeCell ref="K147:R147"/>
    <mergeCell ref="E261:F261"/>
    <mergeCell ref="G261:H261"/>
    <mergeCell ref="G233:J233"/>
    <mergeCell ref="D196:E196"/>
    <mergeCell ref="F196:I196"/>
    <mergeCell ref="C227:D227"/>
    <mergeCell ref="C223:D223"/>
    <mergeCell ref="C231:D231"/>
    <mergeCell ref="E231:F231"/>
    <mergeCell ref="B147:C147"/>
    <mergeCell ref="E157:F157"/>
    <mergeCell ref="B175:C175"/>
    <mergeCell ref="D175:E175"/>
    <mergeCell ref="D171:E171"/>
    <mergeCell ref="B169:K169"/>
    <mergeCell ref="B170:C170"/>
    <mergeCell ref="D170:E170"/>
    <mergeCell ref="J170:K170"/>
    <mergeCell ref="G170:H170"/>
    <mergeCell ref="B166:K166"/>
    <mergeCell ref="B172:K172"/>
    <mergeCell ref="E232:F232"/>
    <mergeCell ref="K224:T224"/>
    <mergeCell ref="B154:D154"/>
    <mergeCell ref="K242:T242"/>
    <mergeCell ref="C236:D236"/>
    <mergeCell ref="E236:F236"/>
    <mergeCell ref="G236:J236"/>
    <mergeCell ref="C230:D230"/>
    <mergeCell ref="K229:T229"/>
    <mergeCell ref="S149:T149"/>
    <mergeCell ref="B156:D156"/>
    <mergeCell ref="B171:C171"/>
    <mergeCell ref="B262:D262"/>
    <mergeCell ref="K250:L250"/>
    <mergeCell ref="C247:E247"/>
    <mergeCell ref="C254:T254"/>
    <mergeCell ref="C246:E246"/>
    <mergeCell ref="B263:K263"/>
    <mergeCell ref="M257:T257"/>
    <mergeCell ref="C250:D250"/>
    <mergeCell ref="H249:I249"/>
    <mergeCell ref="C252:L252"/>
    <mergeCell ref="G253:H253"/>
    <mergeCell ref="E249:F249"/>
    <mergeCell ref="K231:T231"/>
    <mergeCell ref="C232:D232"/>
    <mergeCell ref="G232:J232"/>
    <mergeCell ref="K232:T232"/>
    <mergeCell ref="C242:D242"/>
    <mergeCell ref="E242:F242"/>
    <mergeCell ref="G242:J242"/>
    <mergeCell ref="E241:F241"/>
    <mergeCell ref="C244:T244"/>
    <mergeCell ref="K239:T239"/>
    <mergeCell ref="C240:D240"/>
    <mergeCell ref="E240:F240"/>
    <mergeCell ref="G240:J240"/>
    <mergeCell ref="K240:T240"/>
    <mergeCell ref="C257:D257"/>
    <mergeCell ref="C233:D233"/>
    <mergeCell ref="E233:F233"/>
    <mergeCell ref="G241:J241"/>
    <mergeCell ref="K241:T241"/>
    <mergeCell ref="J255:L256"/>
    <mergeCell ref="J257:L257"/>
    <mergeCell ref="G268:H268"/>
    <mergeCell ref="C219:D219"/>
    <mergeCell ref="G225:J225"/>
    <mergeCell ref="G230:J230"/>
    <mergeCell ref="C229:D229"/>
    <mergeCell ref="C228:D228"/>
    <mergeCell ref="K149:R149"/>
    <mergeCell ref="E257:F257"/>
    <mergeCell ref="C255:F255"/>
    <mergeCell ref="K233:T233"/>
    <mergeCell ref="K228:T228"/>
    <mergeCell ref="C256:D256"/>
    <mergeCell ref="E256:F256"/>
    <mergeCell ref="B261:D261"/>
    <mergeCell ref="H247:I247"/>
    <mergeCell ref="E250:F250"/>
    <mergeCell ref="J253:K253"/>
    <mergeCell ref="B264:C264"/>
    <mergeCell ref="B267:K267"/>
    <mergeCell ref="D265:E265"/>
    <mergeCell ref="B266:K266"/>
    <mergeCell ref="B259:T259"/>
    <mergeCell ref="H250:I250"/>
    <mergeCell ref="G265:K265"/>
    <mergeCell ref="G264:K264"/>
    <mergeCell ref="M245:T253"/>
    <mergeCell ref="C245:L245"/>
    <mergeCell ref="F246:G246"/>
    <mergeCell ref="J247:L247"/>
    <mergeCell ref="D177:E177"/>
    <mergeCell ref="D272:E272"/>
    <mergeCell ref="B274:C274"/>
    <mergeCell ref="D273:E273"/>
    <mergeCell ref="F273:I273"/>
    <mergeCell ref="J273:T273"/>
    <mergeCell ref="B269:F269"/>
    <mergeCell ref="F274:I274"/>
    <mergeCell ref="J274:T274"/>
    <mergeCell ref="D274:E274"/>
    <mergeCell ref="F272:I272"/>
    <mergeCell ref="L269:T269"/>
    <mergeCell ref="D275:E275"/>
    <mergeCell ref="B260:K260"/>
    <mergeCell ref="E69:H69"/>
    <mergeCell ref="I69:R69"/>
    <mergeCell ref="I62:R62"/>
    <mergeCell ref="E66:H66"/>
    <mergeCell ref="I73:R73"/>
    <mergeCell ref="I66:R66"/>
    <mergeCell ref="E72:H72"/>
    <mergeCell ref="E74:H74"/>
    <mergeCell ref="E70:H70"/>
    <mergeCell ref="I70:R70"/>
    <mergeCell ref="E64:H64"/>
    <mergeCell ref="I64:R64"/>
    <mergeCell ref="E63:H63"/>
    <mergeCell ref="I63:R63"/>
    <mergeCell ref="B258:T258"/>
    <mergeCell ref="G257:I257"/>
    <mergeCell ref="M255:T256"/>
    <mergeCell ref="G255:I256"/>
    <mergeCell ref="F247:G247"/>
    <mergeCell ref="G289:J290"/>
    <mergeCell ref="K289:T290"/>
    <mergeCell ref="E290:F290"/>
    <mergeCell ref="S301:T301"/>
    <mergeCell ref="H288:I288"/>
    <mergeCell ref="B291:T291"/>
    <mergeCell ref="C295:E295"/>
    <mergeCell ref="B301:F301"/>
    <mergeCell ref="B306:T306"/>
    <mergeCell ref="B302:F302"/>
    <mergeCell ref="G302:R302"/>
    <mergeCell ref="C294:E294"/>
    <mergeCell ref="G303:R303"/>
    <mergeCell ref="S303:T303"/>
    <mergeCell ref="F280:G280"/>
    <mergeCell ref="C279:L279"/>
    <mergeCell ref="H284:L284"/>
    <mergeCell ref="H281:I281"/>
    <mergeCell ref="H285:L285"/>
    <mergeCell ref="J287:K287"/>
    <mergeCell ref="E284:F284"/>
    <mergeCell ref="B303:F303"/>
    <mergeCell ref="S304:T304"/>
    <mergeCell ref="B309:F310"/>
    <mergeCell ref="G309:R310"/>
    <mergeCell ref="S309:T310"/>
    <mergeCell ref="B277:T277"/>
    <mergeCell ref="C287:G287"/>
    <mergeCell ref="C249:D249"/>
    <mergeCell ref="C253:E253"/>
    <mergeCell ref="K249:L249"/>
    <mergeCell ref="I262:K262"/>
    <mergeCell ref="D264:E264"/>
    <mergeCell ref="H280:I280"/>
    <mergeCell ref="H287:I287"/>
    <mergeCell ref="C285:D285"/>
    <mergeCell ref="J281:L281"/>
    <mergeCell ref="C278:T278"/>
    <mergeCell ref="M280:T286"/>
    <mergeCell ref="C280:E280"/>
    <mergeCell ref="C284:D284"/>
    <mergeCell ref="F275:I275"/>
    <mergeCell ref="B275:C275"/>
    <mergeCell ref="I261:K261"/>
    <mergeCell ref="I269:J269"/>
    <mergeCell ref="B271:C271"/>
    <mergeCell ref="F270:I271"/>
    <mergeCell ref="G269:H269"/>
    <mergeCell ref="J270:T271"/>
    <mergeCell ref="B270:E270"/>
    <mergeCell ref="G307:R307"/>
    <mergeCell ref="M279:T279"/>
    <mergeCell ref="E285:F285"/>
    <mergeCell ref="B209:B230"/>
    <mergeCell ref="C210:L210"/>
    <mergeCell ref="E223:F223"/>
    <mergeCell ref="G223:J223"/>
    <mergeCell ref="K223:T223"/>
    <mergeCell ref="C224:D224"/>
    <mergeCell ref="F187:I187"/>
    <mergeCell ref="J187:T187"/>
    <mergeCell ref="B188:C188"/>
    <mergeCell ref="B196:C196"/>
    <mergeCell ref="F193:I193"/>
    <mergeCell ref="J193:T193"/>
    <mergeCell ref="D194:E194"/>
    <mergeCell ref="F194:I194"/>
    <mergeCell ref="J194:T194"/>
    <mergeCell ref="B312:F312"/>
    <mergeCell ref="C281:E281"/>
    <mergeCell ref="F282:G282"/>
    <mergeCell ref="C282:E282"/>
    <mergeCell ref="G312:R312"/>
    <mergeCell ref="H282:I282"/>
    <mergeCell ref="C293:L293"/>
    <mergeCell ref="B304:F304"/>
    <mergeCell ref="M288:T288"/>
    <mergeCell ref="C286:L286"/>
    <mergeCell ref="J282:L282"/>
    <mergeCell ref="G301:R301"/>
    <mergeCell ref="M293:T293"/>
    <mergeCell ref="S307:T307"/>
    <mergeCell ref="S302:T302"/>
    <mergeCell ref="G304:R304"/>
    <mergeCell ref="M287:T287"/>
    <mergeCell ref="B383:F383"/>
    <mergeCell ref="G383:P383"/>
    <mergeCell ref="Q383:T383"/>
    <mergeCell ref="B379:T379"/>
    <mergeCell ref="B380:T380"/>
    <mergeCell ref="B381:Q381"/>
    <mergeCell ref="R381:T381"/>
    <mergeCell ref="B375:F375"/>
    <mergeCell ref="G375:R375"/>
    <mergeCell ref="S375:T375"/>
    <mergeCell ref="B382:F382"/>
    <mergeCell ref="G382:P382"/>
    <mergeCell ref="Q382:T382"/>
    <mergeCell ref="B377:F377"/>
    <mergeCell ref="G377:R377"/>
    <mergeCell ref="S377:T377"/>
    <mergeCell ref="B311:F311"/>
    <mergeCell ref="G311:R311"/>
    <mergeCell ref="G365:R365"/>
    <mergeCell ref="B365:F365"/>
    <mergeCell ref="G364:R364"/>
    <mergeCell ref="G355:R355"/>
    <mergeCell ref="B364:F364"/>
    <mergeCell ref="G376:R376"/>
    <mergeCell ref="S376:T376"/>
    <mergeCell ref="G362:R362"/>
    <mergeCell ref="G345:R346"/>
    <mergeCell ref="G356:R356"/>
    <mergeCell ref="B367:F367"/>
    <mergeCell ref="G367:R367"/>
    <mergeCell ref="B368:F368"/>
    <mergeCell ref="G368:R368"/>
    <mergeCell ref="S362:T368"/>
    <mergeCell ref="B376:F376"/>
    <mergeCell ref="G328:R328"/>
    <mergeCell ref="B313:F361"/>
    <mergeCell ref="E262:F262"/>
    <mergeCell ref="J280:L280"/>
    <mergeCell ref="J288:K288"/>
    <mergeCell ref="F281:G281"/>
    <mergeCell ref="B272:C272"/>
    <mergeCell ref="D271:E271"/>
    <mergeCell ref="J272:T272"/>
    <mergeCell ref="B268:F268"/>
    <mergeCell ref="I268:J268"/>
    <mergeCell ref="L268:T268"/>
    <mergeCell ref="J275:T275"/>
    <mergeCell ref="S311:T311"/>
    <mergeCell ref="B265:C265"/>
    <mergeCell ref="G335:R335"/>
    <mergeCell ref="C292:T292"/>
    <mergeCell ref="C288:G288"/>
    <mergeCell ref="C290:D290"/>
    <mergeCell ref="G334:R334"/>
    <mergeCell ref="G313:R313"/>
    <mergeCell ref="B307:F307"/>
    <mergeCell ref="S312:T312"/>
    <mergeCell ref="W313:X357"/>
    <mergeCell ref="G314:R314"/>
    <mergeCell ref="G315:R315"/>
    <mergeCell ref="G316:R316"/>
    <mergeCell ref="G317:R317"/>
    <mergeCell ref="G318:R318"/>
    <mergeCell ref="G319:R319"/>
    <mergeCell ref="G322:R322"/>
    <mergeCell ref="G352:R352"/>
    <mergeCell ref="G353:R353"/>
    <mergeCell ref="G354:R354"/>
    <mergeCell ref="G350:R350"/>
    <mergeCell ref="G349:R349"/>
    <mergeCell ref="G348:R348"/>
    <mergeCell ref="G351:R351"/>
    <mergeCell ref="G347:R347"/>
    <mergeCell ref="G339:R339"/>
    <mergeCell ref="G340:R340"/>
    <mergeCell ref="G333:R333"/>
    <mergeCell ref="G332:R332"/>
    <mergeCell ref="G329:R330"/>
    <mergeCell ref="G320:R320"/>
    <mergeCell ref="G321:R321"/>
    <mergeCell ref="S313:T357"/>
    <mergeCell ref="G343:R344"/>
    <mergeCell ref="G357:R357"/>
    <mergeCell ref="G331:R331"/>
    <mergeCell ref="G327:R327"/>
    <mergeCell ref="G326:R326"/>
    <mergeCell ref="G323:R323"/>
    <mergeCell ref="S88:T88"/>
    <mergeCell ref="S84:T84"/>
    <mergeCell ref="E85:I85"/>
    <mergeCell ref="B374:F374"/>
    <mergeCell ref="G374:R374"/>
    <mergeCell ref="S374:T374"/>
    <mergeCell ref="G371:R371"/>
    <mergeCell ref="S371:T371"/>
    <mergeCell ref="B372:F372"/>
    <mergeCell ref="B373:F373"/>
    <mergeCell ref="G373:R373"/>
    <mergeCell ref="S373:T373"/>
    <mergeCell ref="G372:R372"/>
    <mergeCell ref="S372:T372"/>
    <mergeCell ref="B371:F371"/>
    <mergeCell ref="G336:R337"/>
    <mergeCell ref="G341:R341"/>
    <mergeCell ref="G342:R342"/>
    <mergeCell ref="G324:R325"/>
    <mergeCell ref="G338:R338"/>
    <mergeCell ref="B369:T369"/>
    <mergeCell ref="B370:F370"/>
    <mergeCell ref="G370:R370"/>
    <mergeCell ref="S370:T370"/>
    <mergeCell ref="G363:R363"/>
    <mergeCell ref="B363:F363"/>
    <mergeCell ref="B362:F362"/>
    <mergeCell ref="B366:F366"/>
    <mergeCell ref="G366:R366"/>
    <mergeCell ref="G358:R358"/>
    <mergeCell ref="G359:R360"/>
    <mergeCell ref="G361:R361"/>
    <mergeCell ref="V301:W301"/>
    <mergeCell ref="B299:T299"/>
    <mergeCell ref="B300:F300"/>
    <mergeCell ref="G300:R300"/>
    <mergeCell ref="S300:T300"/>
    <mergeCell ref="B292:B297"/>
    <mergeCell ref="M294:T295"/>
    <mergeCell ref="C296:F296"/>
    <mergeCell ref="C297:D297"/>
    <mergeCell ref="E297:F297"/>
    <mergeCell ref="F295:G295"/>
    <mergeCell ref="H295:I295"/>
    <mergeCell ref="J295:L295"/>
    <mergeCell ref="G296:J297"/>
    <mergeCell ref="F294:G294"/>
    <mergeCell ref="H294:I294"/>
    <mergeCell ref="J294:L294"/>
    <mergeCell ref="B298:T298"/>
    <mergeCell ref="K296:T297"/>
    <mergeCell ref="F30:I30"/>
    <mergeCell ref="J12:N12"/>
    <mergeCell ref="O12:Q13"/>
    <mergeCell ref="R12:T13"/>
    <mergeCell ref="E59:H59"/>
    <mergeCell ref="S57:T57"/>
    <mergeCell ref="E58:H58"/>
    <mergeCell ref="E60:H60"/>
    <mergeCell ref="J19:N22"/>
    <mergeCell ref="O19:Q22"/>
    <mergeCell ref="R19:T22"/>
    <mergeCell ref="B28:E28"/>
    <mergeCell ref="F28:I28"/>
    <mergeCell ref="J28:N28"/>
    <mergeCell ref="R23:T27"/>
    <mergeCell ref="O23:Q27"/>
    <mergeCell ref="J24:N27"/>
    <mergeCell ref="F23:I27"/>
    <mergeCell ref="J23:N23"/>
    <mergeCell ref="B19:E22"/>
    <mergeCell ref="O28:Q28"/>
    <mergeCell ref="S60:T60"/>
    <mergeCell ref="I57:R57"/>
    <mergeCell ref="E56:H56"/>
    <mergeCell ref="B39:H39"/>
    <mergeCell ref="I39:J39"/>
    <mergeCell ref="K39:L39"/>
    <mergeCell ref="M39:R39"/>
    <mergeCell ref="B40:H40"/>
    <mergeCell ref="I40:J40"/>
    <mergeCell ref="K40:L40"/>
    <mergeCell ref="M40:R40"/>
    <mergeCell ref="B10:E11"/>
    <mergeCell ref="J16:N18"/>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F16:I18"/>
    <mergeCell ref="B16:E18"/>
    <mergeCell ref="B14:E15"/>
    <mergeCell ref="R16:T18"/>
    <mergeCell ref="O16:Q18"/>
    <mergeCell ref="B9:T9"/>
    <mergeCell ref="F10:I11"/>
    <mergeCell ref="J10:N11"/>
    <mergeCell ref="O10:Q11"/>
    <mergeCell ref="R10:T11"/>
    <mergeCell ref="B12:E13"/>
    <mergeCell ref="B49:T49"/>
    <mergeCell ref="B51:T51"/>
    <mergeCell ref="B53:T53"/>
    <mergeCell ref="C55:D65"/>
    <mergeCell ref="E54:H54"/>
    <mergeCell ref="R14:T15"/>
    <mergeCell ref="O14:Q15"/>
    <mergeCell ref="J14:N15"/>
    <mergeCell ref="F14:I15"/>
    <mergeCell ref="F12:I13"/>
    <mergeCell ref="J29:N29"/>
    <mergeCell ref="R29:T29"/>
    <mergeCell ref="F31:I32"/>
    <mergeCell ref="B30:E30"/>
    <mergeCell ref="R31:T32"/>
    <mergeCell ref="O31:Q32"/>
    <mergeCell ref="J30:N30"/>
    <mergeCell ref="J13:N13"/>
    <mergeCell ref="S63:T63"/>
    <mergeCell ref="I60:R60"/>
    <mergeCell ref="F35:I36"/>
    <mergeCell ref="B33:E34"/>
    <mergeCell ref="O30:Q30"/>
    <mergeCell ref="R30:T30"/>
    <mergeCell ref="F29:I29"/>
    <mergeCell ref="B29:E29"/>
    <mergeCell ref="O29:Q29"/>
    <mergeCell ref="J31:N32"/>
    <mergeCell ref="B31:E32"/>
    <mergeCell ref="F19:I22"/>
    <mergeCell ref="B23:E27"/>
    <mergeCell ref="R28:T28"/>
    <mergeCell ref="O33:Q34"/>
    <mergeCell ref="J33:N34"/>
    <mergeCell ref="R33:T34"/>
    <mergeCell ref="F33:I34"/>
    <mergeCell ref="B37:T37"/>
    <mergeCell ref="C54:D54"/>
    <mergeCell ref="E55:H55"/>
    <mergeCell ref="I55:R55"/>
    <mergeCell ref="S55:T55"/>
    <mergeCell ref="B55:B65"/>
    <mergeCell ref="I56:R56"/>
    <mergeCell ref="E65:H65"/>
    <mergeCell ref="S64:T64"/>
    <mergeCell ref="E61:H61"/>
    <mergeCell ref="I58:R58"/>
    <mergeCell ref="S58:T58"/>
    <mergeCell ref="S56:T56"/>
    <mergeCell ref="I61:R61"/>
    <mergeCell ref="S61:T61"/>
    <mergeCell ref="S62:T62"/>
    <mergeCell ref="B35:E36"/>
    <mergeCell ref="R35:T36"/>
    <mergeCell ref="O35:Q36"/>
    <mergeCell ref="J35:N36"/>
    <mergeCell ref="S38:T38"/>
    <mergeCell ref="I59:R59"/>
    <mergeCell ref="S59:T59"/>
    <mergeCell ref="S54:T54"/>
    <mergeCell ref="B38:H38"/>
    <mergeCell ref="I38:J38"/>
    <mergeCell ref="K38:L38"/>
    <mergeCell ref="M38:R38"/>
    <mergeCell ref="C66:D76"/>
    <mergeCell ref="E67:H67"/>
    <mergeCell ref="I67:R67"/>
    <mergeCell ref="E73:H73"/>
    <mergeCell ref="E71:H71"/>
    <mergeCell ref="S66:T66"/>
    <mergeCell ref="S72:T72"/>
    <mergeCell ref="S68:T68"/>
    <mergeCell ref="S69:T69"/>
    <mergeCell ref="I71:R71"/>
    <mergeCell ref="S70:T70"/>
    <mergeCell ref="S67:T67"/>
    <mergeCell ref="S71:T71"/>
    <mergeCell ref="I74:R74"/>
    <mergeCell ref="I72:R72"/>
    <mergeCell ref="E57:H57"/>
    <mergeCell ref="I54:R54"/>
    <mergeCell ref="E68:H68"/>
    <mergeCell ref="I68:R68"/>
    <mergeCell ref="E62:H62"/>
    <mergeCell ref="I65:R65"/>
    <mergeCell ref="S65:T65"/>
    <mergeCell ref="J97:R97"/>
    <mergeCell ref="C93:D100"/>
    <mergeCell ref="E91:I91"/>
    <mergeCell ref="S97:T97"/>
    <mergeCell ref="S95:T95"/>
    <mergeCell ref="J85:R85"/>
    <mergeCell ref="J91:R91"/>
    <mergeCell ref="J96:R96"/>
    <mergeCell ref="J100:R100"/>
    <mergeCell ref="J99:R99"/>
    <mergeCell ref="J94:R94"/>
    <mergeCell ref="S73:T73"/>
    <mergeCell ref="B103:T103"/>
    <mergeCell ref="B104:C104"/>
    <mergeCell ref="E101:I101"/>
    <mergeCell ref="E97:I97"/>
    <mergeCell ref="S98:T98"/>
    <mergeCell ref="S100:T100"/>
    <mergeCell ref="S99:T99"/>
    <mergeCell ref="E96:I96"/>
    <mergeCell ref="E99:I99"/>
    <mergeCell ref="S74:T74"/>
    <mergeCell ref="B66:B76"/>
    <mergeCell ref="E102:I102"/>
    <mergeCell ref="J101:R101"/>
    <mergeCell ref="J102:R102"/>
    <mergeCell ref="S102:T102"/>
    <mergeCell ref="C90:D92"/>
    <mergeCell ref="E82:I82"/>
    <mergeCell ref="C101:D101"/>
    <mergeCell ref="C102:D102"/>
    <mergeCell ref="E100:I100"/>
    <mergeCell ref="S116:T116"/>
    <mergeCell ref="B114:C114"/>
    <mergeCell ref="D114:J114"/>
    <mergeCell ref="B115:T115"/>
    <mergeCell ref="S131:T131"/>
    <mergeCell ref="G124:R124"/>
    <mergeCell ref="S124:T124"/>
    <mergeCell ref="G125:R125"/>
    <mergeCell ref="K114:R114"/>
    <mergeCell ref="S114:T114"/>
    <mergeCell ref="B116:E116"/>
    <mergeCell ref="B117:E117"/>
    <mergeCell ref="K128:R128"/>
    <mergeCell ref="B127:T127"/>
    <mergeCell ref="B125:E125"/>
    <mergeCell ref="S125:T125"/>
    <mergeCell ref="B129:C129"/>
    <mergeCell ref="D129:J129"/>
    <mergeCell ref="K129:R129"/>
    <mergeCell ref="G116:R116"/>
    <mergeCell ref="G117:R117"/>
    <mergeCell ref="S117:T117"/>
    <mergeCell ref="S118:T118"/>
    <mergeCell ref="S119:T119"/>
    <mergeCell ref="S120:T120"/>
    <mergeCell ref="S121:T121"/>
    <mergeCell ref="S122:T122"/>
    <mergeCell ref="S123:T123"/>
    <mergeCell ref="B120:E121"/>
    <mergeCell ref="B122:E124"/>
    <mergeCell ref="E77:H77"/>
    <mergeCell ref="I75:R75"/>
    <mergeCell ref="S75:T75"/>
    <mergeCell ref="B79:T79"/>
    <mergeCell ref="B80:T80"/>
    <mergeCell ref="E75:H75"/>
    <mergeCell ref="S76:T76"/>
    <mergeCell ref="B77:B78"/>
    <mergeCell ref="C77:D78"/>
    <mergeCell ref="I76:R76"/>
    <mergeCell ref="E78:H78"/>
    <mergeCell ref="I78:R78"/>
    <mergeCell ref="E76:H76"/>
    <mergeCell ref="I77:R77"/>
    <mergeCell ref="S77:T77"/>
    <mergeCell ref="S78:T78"/>
    <mergeCell ref="D112:J112"/>
    <mergeCell ref="K112:R112"/>
    <mergeCell ref="S112:T112"/>
    <mergeCell ref="S101:T101"/>
    <mergeCell ref="E98:I98"/>
    <mergeCell ref="B90:B92"/>
    <mergeCell ref="E95:I95"/>
    <mergeCell ref="J95:R95"/>
    <mergeCell ref="S83:T83"/>
    <mergeCell ref="E83:I83"/>
    <mergeCell ref="J83:R83"/>
    <mergeCell ref="E90:I90"/>
    <mergeCell ref="J90:R90"/>
    <mergeCell ref="S90:T90"/>
    <mergeCell ref="S94:T94"/>
    <mergeCell ref="S91:T91"/>
    <mergeCell ref="E81:I81"/>
    <mergeCell ref="J81:R81"/>
    <mergeCell ref="S81:T81"/>
    <mergeCell ref="C81:D81"/>
    <mergeCell ref="B82:B89"/>
    <mergeCell ref="E94:I94"/>
    <mergeCell ref="E93:I93"/>
    <mergeCell ref="J93:R93"/>
    <mergeCell ref="E92:I92"/>
    <mergeCell ref="J92:R92"/>
    <mergeCell ref="J88:R88"/>
    <mergeCell ref="S85:T85"/>
    <mergeCell ref="E86:I86"/>
    <mergeCell ref="J86:R86"/>
    <mergeCell ref="S86:T86"/>
    <mergeCell ref="J82:R82"/>
    <mergeCell ref="E87:I87"/>
    <mergeCell ref="S82:T82"/>
    <mergeCell ref="S87:T87"/>
    <mergeCell ref="E84:I84"/>
    <mergeCell ref="E89:I89"/>
    <mergeCell ref="J89:R89"/>
    <mergeCell ref="S89:T89"/>
    <mergeCell ref="C82:D89"/>
    <mergeCell ref="B93:B100"/>
    <mergeCell ref="J98:R98"/>
    <mergeCell ref="S93:T93"/>
    <mergeCell ref="J84:R84"/>
    <mergeCell ref="E88:I88"/>
    <mergeCell ref="J87:R87"/>
    <mergeCell ref="S96:T96"/>
    <mergeCell ref="S92:T92"/>
    <mergeCell ref="G167:H167"/>
    <mergeCell ref="B168:D168"/>
    <mergeCell ref="E168:F168"/>
    <mergeCell ref="B158:D158"/>
    <mergeCell ref="B173:K173"/>
    <mergeCell ref="B174:E174"/>
    <mergeCell ref="L166:T173"/>
    <mergeCell ref="B167:D167"/>
    <mergeCell ref="E167:F167"/>
    <mergeCell ref="B164:T164"/>
    <mergeCell ref="G168:H168"/>
    <mergeCell ref="I168:K168"/>
    <mergeCell ref="I167:K167"/>
    <mergeCell ref="E158:F158"/>
    <mergeCell ref="B165:T165"/>
    <mergeCell ref="B150:T150"/>
    <mergeCell ref="B151:T151"/>
    <mergeCell ref="E155:F155"/>
    <mergeCell ref="B161:D161"/>
    <mergeCell ref="B160:D160"/>
    <mergeCell ref="E162:F162"/>
    <mergeCell ref="E154:F154"/>
    <mergeCell ref="B153:K153"/>
    <mergeCell ref="E159:F161"/>
    <mergeCell ref="K159:K161"/>
    <mergeCell ref="E156:F156"/>
    <mergeCell ref="B155:D155"/>
    <mergeCell ref="B159:D159"/>
    <mergeCell ref="L152:T163"/>
    <mergeCell ref="B162:D162"/>
    <mergeCell ref="B157:D157"/>
    <mergeCell ref="G171:K171"/>
    <mergeCell ref="D188:E188"/>
    <mergeCell ref="B180:C180"/>
    <mergeCell ref="F178:I178"/>
    <mergeCell ref="J178:T178"/>
    <mergeCell ref="F174:I175"/>
    <mergeCell ref="F176:I176"/>
    <mergeCell ref="D176:E176"/>
    <mergeCell ref="F177:I177"/>
    <mergeCell ref="J174:T175"/>
    <mergeCell ref="B179:C179"/>
    <mergeCell ref="B176:C176"/>
    <mergeCell ref="D179:E179"/>
    <mergeCell ref="J179:T179"/>
    <mergeCell ref="J177:T177"/>
    <mergeCell ref="B178:C178"/>
    <mergeCell ref="F179:I179"/>
    <mergeCell ref="F188:I188"/>
    <mergeCell ref="J188:T188"/>
    <mergeCell ref="F182:I182"/>
    <mergeCell ref="B186:C186"/>
    <mergeCell ref="D186:E186"/>
    <mergeCell ref="F186:I186"/>
    <mergeCell ref="J186:T186"/>
    <mergeCell ref="B187:C187"/>
    <mergeCell ref="D187:E187"/>
    <mergeCell ref="B189:C189"/>
    <mergeCell ref="D189:E189"/>
    <mergeCell ref="F189:I189"/>
    <mergeCell ref="J189:T189"/>
    <mergeCell ref="B191:C191"/>
    <mergeCell ref="F190:I190"/>
    <mergeCell ref="J191:T191"/>
    <mergeCell ref="B190:C190"/>
    <mergeCell ref="D190:E190"/>
    <mergeCell ref="F181:I181"/>
    <mergeCell ref="D180:E180"/>
    <mergeCell ref="J190:T190"/>
    <mergeCell ref="B185:C185"/>
    <mergeCell ref="D185:E185"/>
    <mergeCell ref="F185:I185"/>
    <mergeCell ref="J185:T185"/>
    <mergeCell ref="B181:C181"/>
    <mergeCell ref="F184:I184"/>
    <mergeCell ref="J184:T184"/>
    <mergeCell ref="D181:E181"/>
    <mergeCell ref="J181:T181"/>
    <mergeCell ref="D182:E182"/>
    <mergeCell ref="B182:C182"/>
    <mergeCell ref="J180:T180"/>
    <mergeCell ref="B183:C183"/>
    <mergeCell ref="D183:E183"/>
    <mergeCell ref="F183:I183"/>
    <mergeCell ref="F180:I180"/>
    <mergeCell ref="J183:T183"/>
    <mergeCell ref="J182:T182"/>
    <mergeCell ref="B184:C184"/>
    <mergeCell ref="D184:E184"/>
    <mergeCell ref="J197:T197"/>
    <mergeCell ref="J198:T198"/>
    <mergeCell ref="B197:C197"/>
    <mergeCell ref="D197:E197"/>
    <mergeCell ref="F197:I197"/>
    <mergeCell ref="B198:C198"/>
    <mergeCell ref="D198:E198"/>
    <mergeCell ref="F198:I198"/>
    <mergeCell ref="J199:T199"/>
    <mergeCell ref="B199:C199"/>
    <mergeCell ref="D199:E199"/>
    <mergeCell ref="F199:I199"/>
    <mergeCell ref="E230:F230"/>
    <mergeCell ref="G231:J231"/>
    <mergeCell ref="B243:T243"/>
    <mergeCell ref="J212:L212"/>
    <mergeCell ref="C221:D221"/>
    <mergeCell ref="C220:D220"/>
    <mergeCell ref="E220:F220"/>
    <mergeCell ref="B204:C204"/>
    <mergeCell ref="D204:E204"/>
    <mergeCell ref="F204:I204"/>
    <mergeCell ref="J204:T204"/>
    <mergeCell ref="H212:I212"/>
    <mergeCell ref="G226:J226"/>
    <mergeCell ref="G228:J228"/>
    <mergeCell ref="K230:T230"/>
    <mergeCell ref="E228:F228"/>
    <mergeCell ref="B208:C208"/>
    <mergeCell ref="D208:E208"/>
    <mergeCell ref="F208:I208"/>
    <mergeCell ref="J208:T208"/>
    <mergeCell ref="C209:T209"/>
    <mergeCell ref="M211:T217"/>
    <mergeCell ref="G308:R308"/>
    <mergeCell ref="S308:T308"/>
    <mergeCell ref="B308:F308"/>
    <mergeCell ref="C234:D234"/>
    <mergeCell ref="E234:F234"/>
    <mergeCell ref="G234:J234"/>
    <mergeCell ref="K234:T234"/>
    <mergeCell ref="C235:D235"/>
    <mergeCell ref="E235:F235"/>
    <mergeCell ref="G235:J235"/>
    <mergeCell ref="K235:T235"/>
    <mergeCell ref="B273:C273"/>
    <mergeCell ref="B278:B290"/>
    <mergeCell ref="B244:B257"/>
    <mergeCell ref="L261:T267"/>
    <mergeCell ref="G262:H262"/>
    <mergeCell ref="K236:T236"/>
    <mergeCell ref="C237:D237"/>
    <mergeCell ref="J246:L246"/>
    <mergeCell ref="L260:T260"/>
    <mergeCell ref="C241:D241"/>
    <mergeCell ref="C239:D239"/>
    <mergeCell ref="E239:F239"/>
    <mergeCell ref="G239:J239"/>
    <mergeCell ref="H246:I246"/>
    <mergeCell ref="B305:F305"/>
    <mergeCell ref="G305:R305"/>
    <mergeCell ref="S305:T305"/>
    <mergeCell ref="C289:F289"/>
    <mergeCell ref="B276:T276"/>
    <mergeCell ref="K222:T222"/>
    <mergeCell ref="F212:G212"/>
    <mergeCell ref="H214:I214"/>
    <mergeCell ref="E214:F214"/>
    <mergeCell ref="K226:T226"/>
    <mergeCell ref="E226:F226"/>
    <mergeCell ref="G220:J220"/>
    <mergeCell ref="K220:T220"/>
    <mergeCell ref="G221:J221"/>
    <mergeCell ref="K221:T221"/>
    <mergeCell ref="B200:C200"/>
    <mergeCell ref="D200:E200"/>
    <mergeCell ref="F200:I200"/>
    <mergeCell ref="J200:T200"/>
    <mergeCell ref="E215:F215"/>
    <mergeCell ref="K214:L214"/>
    <mergeCell ref="J211:L211"/>
    <mergeCell ref="F205:I205"/>
    <mergeCell ref="J205:T205"/>
    <mergeCell ref="B201:C201"/>
    <mergeCell ref="D201:E201"/>
    <mergeCell ref="F201:I201"/>
    <mergeCell ref="J201:T201"/>
    <mergeCell ref="B205:C205"/>
    <mergeCell ref="D205:E205"/>
    <mergeCell ref="M210:T210"/>
    <mergeCell ref="C212:E212"/>
    <mergeCell ref="F206:I206"/>
    <mergeCell ref="J202:T202"/>
    <mergeCell ref="B202:C202"/>
    <mergeCell ref="D202:E202"/>
    <mergeCell ref="F202:I202"/>
    <mergeCell ref="S133:T133"/>
    <mergeCell ref="B134:C134"/>
    <mergeCell ref="D134:J134"/>
    <mergeCell ref="K134:R134"/>
    <mergeCell ref="J206:T206"/>
    <mergeCell ref="B207:C207"/>
    <mergeCell ref="D207:E207"/>
    <mergeCell ref="F207:I207"/>
    <mergeCell ref="J207:T207"/>
    <mergeCell ref="C238:D238"/>
    <mergeCell ref="E238:F238"/>
    <mergeCell ref="G238:J238"/>
    <mergeCell ref="K238:T238"/>
    <mergeCell ref="E237:F237"/>
    <mergeCell ref="G237:J237"/>
    <mergeCell ref="K237:T237"/>
    <mergeCell ref="B206:C206"/>
    <mergeCell ref="D206:E206"/>
    <mergeCell ref="B195:C195"/>
    <mergeCell ref="D195:E195"/>
    <mergeCell ref="F195:I195"/>
    <mergeCell ref="J195:T195"/>
    <mergeCell ref="J196:T196"/>
    <mergeCell ref="D193:E193"/>
    <mergeCell ref="B193:C193"/>
    <mergeCell ref="D191:E191"/>
    <mergeCell ref="F191:I191"/>
    <mergeCell ref="B194:C194"/>
    <mergeCell ref="D192:E192"/>
    <mergeCell ref="B192:C192"/>
    <mergeCell ref="F192:I192"/>
    <mergeCell ref="J192:T192"/>
    <mergeCell ref="B138:C138"/>
    <mergeCell ref="D138:J138"/>
    <mergeCell ref="K138:R138"/>
    <mergeCell ref="G118:R118"/>
    <mergeCell ref="G119:R119"/>
    <mergeCell ref="G120:R120"/>
    <mergeCell ref="B118:E118"/>
    <mergeCell ref="B119:E119"/>
    <mergeCell ref="G121:R121"/>
    <mergeCell ref="G122:R122"/>
    <mergeCell ref="G123:R123"/>
    <mergeCell ref="B135:C135"/>
    <mergeCell ref="D135:J135"/>
    <mergeCell ref="K135:R135"/>
    <mergeCell ref="B136:C136"/>
    <mergeCell ref="D136:J136"/>
    <mergeCell ref="K136:R136"/>
    <mergeCell ref="B137:C137"/>
    <mergeCell ref="D137:J137"/>
    <mergeCell ref="K137:R137"/>
    <mergeCell ref="D132:J132"/>
    <mergeCell ref="K132:R132"/>
    <mergeCell ref="B133:C133"/>
    <mergeCell ref="D133:J133"/>
    <mergeCell ref="K133:R133"/>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70" zoomScaleNormal="70" workbookViewId="0">
      <selection activeCell="G29" sqref="G29"/>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74"/>
    </row>
    <row r="2" spans="2:19" ht="14.25" customHeight="1" x14ac:dyDescent="0.2">
      <c r="B2" s="732" t="s">
        <v>329</v>
      </c>
      <c r="C2" s="733"/>
      <c r="D2" s="733"/>
      <c r="E2" s="733"/>
      <c r="F2" s="733"/>
      <c r="G2" s="733"/>
      <c r="H2" s="733"/>
      <c r="I2" s="734"/>
      <c r="J2" s="175"/>
      <c r="K2" s="738"/>
      <c r="L2" s="740" t="s">
        <v>328</v>
      </c>
      <c r="M2" s="741"/>
      <c r="N2" s="741"/>
      <c r="O2" s="741"/>
      <c r="P2" s="741"/>
      <c r="Q2" s="741"/>
      <c r="R2" s="742"/>
      <c r="S2" s="743"/>
    </row>
    <row r="3" spans="2:19" ht="34.5" customHeight="1" x14ac:dyDescent="0.2">
      <c r="B3" s="735"/>
      <c r="C3" s="736"/>
      <c r="D3" s="736"/>
      <c r="E3" s="736"/>
      <c r="F3" s="736"/>
      <c r="G3" s="736"/>
      <c r="H3" s="736"/>
      <c r="I3" s="737"/>
      <c r="J3" s="175"/>
      <c r="K3" s="739"/>
      <c r="L3" s="745" t="s">
        <v>329</v>
      </c>
      <c r="M3" s="746"/>
      <c r="N3" s="746"/>
      <c r="O3" s="746"/>
      <c r="P3" s="746"/>
      <c r="Q3" s="746"/>
      <c r="R3" s="747"/>
      <c r="S3" s="744"/>
    </row>
    <row r="4" spans="2:19" ht="27.75" customHeight="1" x14ac:dyDescent="0.2">
      <c r="B4" s="748" t="s">
        <v>330</v>
      </c>
      <c r="C4" s="749"/>
      <c r="D4" s="749"/>
      <c r="E4" s="749"/>
      <c r="F4" s="750"/>
      <c r="G4" s="159" t="s">
        <v>592</v>
      </c>
      <c r="H4" s="160" t="s">
        <v>2</v>
      </c>
      <c r="I4" s="161" t="s">
        <v>0</v>
      </c>
      <c r="J4" s="176"/>
      <c r="K4" s="739"/>
      <c r="L4" s="745" t="s">
        <v>330</v>
      </c>
      <c r="M4" s="746"/>
      <c r="N4" s="746"/>
      <c r="O4" s="746"/>
      <c r="P4" s="746"/>
      <c r="Q4" s="746"/>
      <c r="R4" s="747"/>
      <c r="S4" s="744"/>
    </row>
    <row r="5" spans="2:19" ht="27.75" customHeight="1" thickBot="1" x14ac:dyDescent="0.3">
      <c r="B5" s="751"/>
      <c r="C5" s="752"/>
      <c r="D5" s="752"/>
      <c r="E5" s="752"/>
      <c r="F5" s="753"/>
      <c r="G5" s="162" t="s">
        <v>621</v>
      </c>
      <c r="H5" s="163">
        <v>3</v>
      </c>
      <c r="I5" s="164" t="s">
        <v>336</v>
      </c>
      <c r="J5" s="177"/>
      <c r="K5" s="739"/>
      <c r="L5" s="754" t="s">
        <v>1249</v>
      </c>
      <c r="M5" s="755"/>
      <c r="N5" s="755"/>
      <c r="O5" s="755"/>
      <c r="P5" s="755"/>
      <c r="Q5" s="755"/>
      <c r="R5" s="756"/>
      <c r="S5" s="744"/>
    </row>
    <row r="6" spans="2:19" ht="33.75" customHeight="1" x14ac:dyDescent="0.2">
      <c r="B6" s="773" t="s">
        <v>338</v>
      </c>
      <c r="C6" s="774"/>
      <c r="D6" s="774"/>
      <c r="E6" s="774"/>
      <c r="F6" s="774"/>
      <c r="G6" s="774"/>
      <c r="H6" s="775"/>
      <c r="I6" s="768"/>
      <c r="J6" s="176"/>
      <c r="K6" s="776" t="s">
        <v>331</v>
      </c>
      <c r="L6" s="777"/>
      <c r="M6" s="780" t="s">
        <v>108</v>
      </c>
      <c r="N6" s="781"/>
      <c r="O6" s="780" t="s">
        <v>109</v>
      </c>
      <c r="P6" s="781"/>
      <c r="Q6" s="784" t="s">
        <v>332</v>
      </c>
      <c r="R6" s="786" t="s">
        <v>2</v>
      </c>
      <c r="S6" s="757" t="s">
        <v>0</v>
      </c>
    </row>
    <row r="7" spans="2:19" ht="15" customHeight="1" x14ac:dyDescent="0.2">
      <c r="B7" s="759" t="s">
        <v>340</v>
      </c>
      <c r="C7" s="760"/>
      <c r="D7" s="763">
        <v>1</v>
      </c>
      <c r="E7" s="763">
        <v>2</v>
      </c>
      <c r="F7" s="763">
        <v>3</v>
      </c>
      <c r="G7" s="765" t="s">
        <v>341</v>
      </c>
      <c r="H7" s="767" t="s">
        <v>98</v>
      </c>
      <c r="I7" s="768"/>
      <c r="J7" s="176"/>
      <c r="K7" s="778"/>
      <c r="L7" s="779"/>
      <c r="M7" s="782"/>
      <c r="N7" s="783"/>
      <c r="O7" s="782"/>
      <c r="P7" s="783"/>
      <c r="Q7" s="785"/>
      <c r="R7" s="787"/>
      <c r="S7" s="758"/>
    </row>
    <row r="8" spans="2:19" ht="15.75" customHeight="1" thickBot="1" x14ac:dyDescent="0.25">
      <c r="B8" s="761"/>
      <c r="C8" s="762"/>
      <c r="D8" s="764"/>
      <c r="E8" s="764"/>
      <c r="F8" s="764"/>
      <c r="G8" s="766"/>
      <c r="H8" s="769"/>
      <c r="I8" s="770"/>
      <c r="J8" s="176"/>
      <c r="K8" s="719" t="s">
        <v>333</v>
      </c>
      <c r="L8" s="720"/>
      <c r="M8" s="722" t="s">
        <v>334</v>
      </c>
      <c r="N8" s="722"/>
      <c r="O8" s="771" t="s">
        <v>335</v>
      </c>
      <c r="P8" s="772"/>
      <c r="Q8" s="132">
        <v>42309</v>
      </c>
      <c r="R8" s="133">
        <v>2</v>
      </c>
      <c r="S8" s="183" t="s">
        <v>337</v>
      </c>
    </row>
    <row r="9" spans="2:19" ht="15.75" customHeight="1" thickBot="1" x14ac:dyDescent="0.3">
      <c r="B9" s="165">
        <v>3</v>
      </c>
      <c r="C9" s="166">
        <v>500</v>
      </c>
      <c r="D9" s="166">
        <v>3</v>
      </c>
      <c r="E9" s="166">
        <v>50</v>
      </c>
      <c r="F9" s="166"/>
      <c r="G9" s="166"/>
      <c r="H9" s="712"/>
      <c r="I9" s="713"/>
      <c r="J9" s="178"/>
      <c r="K9" s="714" t="s">
        <v>339</v>
      </c>
      <c r="L9" s="715"/>
      <c r="M9" s="715"/>
      <c r="N9" s="715"/>
      <c r="O9" s="715"/>
      <c r="P9" s="715"/>
      <c r="Q9" s="715"/>
      <c r="R9" s="715"/>
      <c r="S9" s="716"/>
    </row>
    <row r="10" spans="2:19" ht="20.25" customHeight="1" x14ac:dyDescent="0.2">
      <c r="B10" s="704" t="s">
        <v>342</v>
      </c>
      <c r="C10" s="167">
        <v>1</v>
      </c>
      <c r="D10" s="54">
        <v>227</v>
      </c>
      <c r="E10" s="54">
        <v>164</v>
      </c>
      <c r="F10" s="54">
        <v>11</v>
      </c>
      <c r="G10" s="168">
        <f t="shared" ref="G10:G40" si="0">+D10+E10+F10</f>
        <v>402</v>
      </c>
      <c r="H10" s="708"/>
      <c r="I10" s="709"/>
      <c r="J10" s="187"/>
      <c r="K10" s="717" t="s">
        <v>340</v>
      </c>
      <c r="L10" s="718"/>
      <c r="M10" s="721">
        <v>1</v>
      </c>
      <c r="N10" s="721">
        <v>2</v>
      </c>
      <c r="O10" s="723">
        <v>3</v>
      </c>
      <c r="P10" s="723">
        <v>4</v>
      </c>
      <c r="Q10" s="721" t="s">
        <v>341</v>
      </c>
      <c r="R10" s="725" t="s">
        <v>98</v>
      </c>
      <c r="S10" s="726"/>
    </row>
    <row r="11" spans="2:19" ht="16.5" customHeight="1" thickBot="1" x14ac:dyDescent="0.25">
      <c r="B11" s="705"/>
      <c r="C11" s="169" t="s">
        <v>346</v>
      </c>
      <c r="D11" s="56">
        <f>+D10*0.4</f>
        <v>90.800000000000011</v>
      </c>
      <c r="E11" s="56">
        <f t="shared" ref="E11" si="1">+E10*0.4</f>
        <v>65.600000000000009</v>
      </c>
      <c r="F11" s="56">
        <v>4</v>
      </c>
      <c r="G11" s="56">
        <f t="shared" si="0"/>
        <v>160.40000000000003</v>
      </c>
      <c r="H11" s="697"/>
      <c r="I11" s="698"/>
      <c r="J11" s="187"/>
      <c r="K11" s="719"/>
      <c r="L11" s="720"/>
      <c r="M11" s="722"/>
      <c r="N11" s="722"/>
      <c r="O11" s="724"/>
      <c r="P11" s="724"/>
      <c r="Q11" s="722"/>
      <c r="R11" s="727"/>
      <c r="S11" s="716"/>
    </row>
    <row r="12" spans="2:19" ht="25.5" customHeight="1" thickBot="1" x14ac:dyDescent="0.25">
      <c r="B12" s="706"/>
      <c r="C12" s="170">
        <v>0.6</v>
      </c>
      <c r="D12" s="57">
        <f>+D10*0.6</f>
        <v>136.19999999999999</v>
      </c>
      <c r="E12" s="57">
        <f t="shared" ref="E12" si="2">+E10*0.6</f>
        <v>98.399999999999991</v>
      </c>
      <c r="F12" s="57">
        <v>7</v>
      </c>
      <c r="G12" s="57">
        <f t="shared" si="0"/>
        <v>241.59999999999997</v>
      </c>
      <c r="H12" s="699"/>
      <c r="I12" s="700"/>
      <c r="J12" s="187"/>
      <c r="K12" s="728" t="s">
        <v>342</v>
      </c>
      <c r="L12" s="134">
        <v>1</v>
      </c>
      <c r="M12" s="55">
        <v>227</v>
      </c>
      <c r="N12" s="55">
        <v>164</v>
      </c>
      <c r="O12" s="55">
        <v>11</v>
      </c>
      <c r="P12" s="55">
        <v>0</v>
      </c>
      <c r="Q12" s="135">
        <f>SUM(M12:P12)</f>
        <v>402</v>
      </c>
      <c r="R12" s="730"/>
      <c r="S12" s="731"/>
    </row>
    <row r="13" spans="2:19" x14ac:dyDescent="0.2">
      <c r="B13" s="704" t="s">
        <v>343</v>
      </c>
      <c r="C13" s="167" t="s">
        <v>341</v>
      </c>
      <c r="D13" s="54">
        <v>227</v>
      </c>
      <c r="E13" s="54">
        <v>164</v>
      </c>
      <c r="F13" s="54">
        <v>11</v>
      </c>
      <c r="G13" s="171">
        <f t="shared" si="0"/>
        <v>402</v>
      </c>
      <c r="H13" s="708"/>
      <c r="I13" s="709"/>
      <c r="J13" s="187"/>
      <c r="K13" s="729"/>
      <c r="L13" s="136">
        <v>0.4</v>
      </c>
      <c r="M13" s="56">
        <f>M12*0.4</f>
        <v>90.800000000000011</v>
      </c>
      <c r="N13" s="56">
        <f>N12*0.4</f>
        <v>65.600000000000009</v>
      </c>
      <c r="O13" s="56">
        <v>5</v>
      </c>
      <c r="P13" s="56">
        <f>P12*0.4</f>
        <v>0</v>
      </c>
      <c r="Q13" s="137">
        <f>SUM(M13:P13)</f>
        <v>161.40000000000003</v>
      </c>
      <c r="R13" s="697"/>
      <c r="S13" s="698"/>
    </row>
    <row r="14" spans="2:19" x14ac:dyDescent="0.2">
      <c r="B14" s="705"/>
      <c r="C14" s="169" t="s">
        <v>346</v>
      </c>
      <c r="D14" s="56">
        <v>90</v>
      </c>
      <c r="E14" s="56">
        <v>65</v>
      </c>
      <c r="F14" s="56">
        <v>4</v>
      </c>
      <c r="G14" s="56">
        <f t="shared" si="0"/>
        <v>159</v>
      </c>
      <c r="H14" s="697"/>
      <c r="I14" s="698"/>
      <c r="J14" s="187"/>
      <c r="K14" s="729"/>
      <c r="L14" s="138">
        <v>0.6</v>
      </c>
      <c r="M14" s="56">
        <f>M12</f>
        <v>227</v>
      </c>
      <c r="N14" s="56">
        <f>N12*0.6</f>
        <v>98.399999999999991</v>
      </c>
      <c r="O14" s="56">
        <v>6</v>
      </c>
      <c r="P14" s="56">
        <f>P12*0.6</f>
        <v>0</v>
      </c>
      <c r="Q14" s="137">
        <f>SUM(M14:P14)</f>
        <v>331.4</v>
      </c>
      <c r="R14" s="697"/>
      <c r="S14" s="698"/>
    </row>
    <row r="15" spans="2:19" ht="12.75" customHeight="1" thickBot="1" x14ac:dyDescent="0.25">
      <c r="B15" s="706"/>
      <c r="C15" s="170">
        <v>0.6</v>
      </c>
      <c r="D15" s="58">
        <v>136</v>
      </c>
      <c r="E15" s="58">
        <v>97</v>
      </c>
      <c r="F15" s="58">
        <v>7</v>
      </c>
      <c r="G15" s="58">
        <f t="shared" si="0"/>
        <v>240</v>
      </c>
      <c r="H15" s="699"/>
      <c r="I15" s="700"/>
      <c r="J15" s="187"/>
      <c r="K15" s="691" t="s">
        <v>343</v>
      </c>
      <c r="L15" s="134" t="s">
        <v>341</v>
      </c>
      <c r="M15" s="55">
        <f>M12</f>
        <v>227</v>
      </c>
      <c r="N15" s="55">
        <f>N12</f>
        <v>164</v>
      </c>
      <c r="O15" s="55">
        <f>O12</f>
        <v>11</v>
      </c>
      <c r="P15" s="55">
        <f>P12</f>
        <v>0</v>
      </c>
      <c r="Q15" s="135">
        <f t="shared" ref="Q15:Q28" si="3">SUM(M15:P15)</f>
        <v>402</v>
      </c>
      <c r="R15" s="697"/>
      <c r="S15" s="698"/>
    </row>
    <row r="16" spans="2:19" ht="15" customHeight="1" x14ac:dyDescent="0.2">
      <c r="B16" s="704" t="s">
        <v>344</v>
      </c>
      <c r="C16" s="167" t="s">
        <v>341</v>
      </c>
      <c r="D16" s="54">
        <v>227</v>
      </c>
      <c r="E16" s="54">
        <v>164</v>
      </c>
      <c r="F16" s="54">
        <v>11</v>
      </c>
      <c r="G16" s="168">
        <f t="shared" si="0"/>
        <v>402</v>
      </c>
      <c r="H16" s="708"/>
      <c r="I16" s="709"/>
      <c r="J16" s="187"/>
      <c r="K16" s="692"/>
      <c r="L16" s="136">
        <v>0.4</v>
      </c>
      <c r="M16" s="56">
        <v>15</v>
      </c>
      <c r="N16" s="56">
        <v>0</v>
      </c>
      <c r="O16" s="56">
        <v>0</v>
      </c>
      <c r="P16" s="56">
        <v>0</v>
      </c>
      <c r="Q16" s="56">
        <f t="shared" si="3"/>
        <v>15</v>
      </c>
      <c r="R16" s="697"/>
      <c r="S16" s="698"/>
    </row>
    <row r="17" spans="2:19" ht="15.75" customHeight="1" x14ac:dyDescent="0.2">
      <c r="B17" s="705"/>
      <c r="C17" s="169" t="s">
        <v>346</v>
      </c>
      <c r="D17" s="56">
        <v>91</v>
      </c>
      <c r="E17" s="56">
        <v>66</v>
      </c>
      <c r="F17" s="56">
        <v>4</v>
      </c>
      <c r="G17" s="56">
        <f t="shared" si="0"/>
        <v>161</v>
      </c>
      <c r="H17" s="697"/>
      <c r="I17" s="698"/>
      <c r="J17" s="187"/>
      <c r="K17" s="693"/>
      <c r="L17" s="138">
        <v>0.6</v>
      </c>
      <c r="M17" s="56">
        <v>0</v>
      </c>
      <c r="N17" s="56">
        <v>0</v>
      </c>
      <c r="O17" s="56">
        <v>0</v>
      </c>
      <c r="P17" s="56">
        <v>0</v>
      </c>
      <c r="Q17" s="56">
        <f t="shared" si="3"/>
        <v>0</v>
      </c>
      <c r="R17" s="697"/>
      <c r="S17" s="698"/>
    </row>
    <row r="18" spans="2:19" ht="23.25" customHeight="1" thickBot="1" x14ac:dyDescent="0.25">
      <c r="B18" s="706"/>
      <c r="C18" s="170">
        <v>0.6</v>
      </c>
      <c r="D18" s="56">
        <v>136</v>
      </c>
      <c r="E18" s="56">
        <v>98</v>
      </c>
      <c r="F18" s="56">
        <v>7</v>
      </c>
      <c r="G18" s="56">
        <f t="shared" si="0"/>
        <v>241</v>
      </c>
      <c r="H18" s="697"/>
      <c r="I18" s="698"/>
      <c r="J18" s="187"/>
      <c r="K18" s="691" t="s">
        <v>345</v>
      </c>
      <c r="L18" s="134" t="s">
        <v>341</v>
      </c>
      <c r="M18" s="55">
        <f>M12</f>
        <v>227</v>
      </c>
      <c r="N18" s="55">
        <f>N12</f>
        <v>164</v>
      </c>
      <c r="O18" s="55">
        <f>O12</f>
        <v>11</v>
      </c>
      <c r="P18" s="55">
        <f>P12</f>
        <v>0</v>
      </c>
      <c r="Q18" s="135">
        <f t="shared" si="3"/>
        <v>402</v>
      </c>
      <c r="R18" s="697"/>
      <c r="S18" s="698"/>
    </row>
    <row r="19" spans="2:19" ht="13.5" customHeight="1" x14ac:dyDescent="0.2">
      <c r="B19" s="704" t="s">
        <v>347</v>
      </c>
      <c r="C19" s="167" t="s">
        <v>341</v>
      </c>
      <c r="D19" s="54">
        <v>227</v>
      </c>
      <c r="E19" s="54">
        <v>164</v>
      </c>
      <c r="F19" s="54">
        <v>11</v>
      </c>
      <c r="G19" s="171">
        <f t="shared" si="0"/>
        <v>402</v>
      </c>
      <c r="H19" s="697"/>
      <c r="I19" s="698"/>
      <c r="J19" s="187"/>
      <c r="K19" s="692"/>
      <c r="L19" s="136" t="s">
        <v>346</v>
      </c>
      <c r="M19" s="56">
        <v>91</v>
      </c>
      <c r="N19" s="56">
        <v>18</v>
      </c>
      <c r="O19" s="56">
        <v>5</v>
      </c>
      <c r="P19" s="56">
        <v>0</v>
      </c>
      <c r="Q19" s="56">
        <f t="shared" si="3"/>
        <v>114</v>
      </c>
      <c r="R19" s="697"/>
      <c r="S19" s="698"/>
    </row>
    <row r="20" spans="2:19" ht="15" customHeight="1" x14ac:dyDescent="0.2">
      <c r="B20" s="705"/>
      <c r="C20" s="169" t="s">
        <v>346</v>
      </c>
      <c r="D20" s="56">
        <v>0</v>
      </c>
      <c r="E20" s="56">
        <v>0</v>
      </c>
      <c r="F20" s="56">
        <v>0</v>
      </c>
      <c r="G20" s="56">
        <f t="shared" si="0"/>
        <v>0</v>
      </c>
      <c r="H20" s="697"/>
      <c r="I20" s="698"/>
      <c r="J20" s="187"/>
      <c r="K20" s="693"/>
      <c r="L20" s="138">
        <v>0.6</v>
      </c>
      <c r="M20" s="56">
        <v>38</v>
      </c>
      <c r="N20" s="56">
        <v>0</v>
      </c>
      <c r="O20" s="56">
        <v>6</v>
      </c>
      <c r="P20" s="56">
        <v>0</v>
      </c>
      <c r="Q20" s="56">
        <f t="shared" si="3"/>
        <v>44</v>
      </c>
      <c r="R20" s="697"/>
      <c r="S20" s="698"/>
    </row>
    <row r="21" spans="2:19" ht="17.25" customHeight="1" thickBot="1" x14ac:dyDescent="0.25">
      <c r="B21" s="706"/>
      <c r="C21" s="170">
        <v>0.6</v>
      </c>
      <c r="D21" s="56">
        <v>0</v>
      </c>
      <c r="E21" s="56">
        <v>0</v>
      </c>
      <c r="F21" s="56">
        <v>0</v>
      </c>
      <c r="G21" s="56">
        <f t="shared" si="0"/>
        <v>0</v>
      </c>
      <c r="H21" s="697"/>
      <c r="I21" s="698"/>
      <c r="J21" s="187"/>
      <c r="K21" s="691" t="s">
        <v>347</v>
      </c>
      <c r="L21" s="134" t="s">
        <v>341</v>
      </c>
      <c r="M21" s="55">
        <f>M12</f>
        <v>227</v>
      </c>
      <c r="N21" s="55">
        <f>N12</f>
        <v>164</v>
      </c>
      <c r="O21" s="55">
        <f>O12</f>
        <v>11</v>
      </c>
      <c r="P21" s="55">
        <f>P12</f>
        <v>0</v>
      </c>
      <c r="Q21" s="135">
        <f t="shared" si="3"/>
        <v>402</v>
      </c>
      <c r="R21" s="697"/>
      <c r="S21" s="698"/>
    </row>
    <row r="22" spans="2:19" ht="15.75" customHeight="1" x14ac:dyDescent="0.2">
      <c r="B22" s="704" t="s">
        <v>625</v>
      </c>
      <c r="C22" s="167" t="s">
        <v>341</v>
      </c>
      <c r="D22" s="54">
        <v>227</v>
      </c>
      <c r="E22" s="54">
        <v>164</v>
      </c>
      <c r="F22" s="54">
        <v>11</v>
      </c>
      <c r="G22" s="168">
        <f t="shared" si="0"/>
        <v>402</v>
      </c>
      <c r="H22" s="697"/>
      <c r="I22" s="698"/>
      <c r="J22" s="187"/>
      <c r="K22" s="692"/>
      <c r="L22" s="136" t="s">
        <v>346</v>
      </c>
      <c r="M22" s="56">
        <v>0</v>
      </c>
      <c r="N22" s="56">
        <f t="shared" ref="N22:P23" si="4">N13-N19</f>
        <v>47.600000000000009</v>
      </c>
      <c r="O22" s="139">
        <f t="shared" si="4"/>
        <v>0</v>
      </c>
      <c r="P22" s="56">
        <f t="shared" si="4"/>
        <v>0</v>
      </c>
      <c r="Q22" s="56">
        <f t="shared" si="3"/>
        <v>47.600000000000009</v>
      </c>
      <c r="R22" s="697"/>
      <c r="S22" s="698"/>
    </row>
    <row r="23" spans="2:19" x14ac:dyDescent="0.2">
      <c r="B23" s="705"/>
      <c r="C23" s="169" t="s">
        <v>346</v>
      </c>
      <c r="D23" s="56">
        <v>90</v>
      </c>
      <c r="E23" s="56">
        <v>65</v>
      </c>
      <c r="F23" s="56">
        <v>4</v>
      </c>
      <c r="G23" s="56">
        <f t="shared" si="0"/>
        <v>159</v>
      </c>
      <c r="H23" s="697"/>
      <c r="I23" s="698"/>
      <c r="J23" s="187"/>
      <c r="K23" s="693"/>
      <c r="L23" s="138">
        <v>0.6</v>
      </c>
      <c r="M23" s="56">
        <f>M41</f>
        <v>98</v>
      </c>
      <c r="N23" s="56">
        <f t="shared" si="4"/>
        <v>98.399999999999991</v>
      </c>
      <c r="O23" s="56">
        <f t="shared" si="4"/>
        <v>0</v>
      </c>
      <c r="P23" s="56">
        <f t="shared" si="4"/>
        <v>0</v>
      </c>
      <c r="Q23" s="56">
        <f t="shared" si="3"/>
        <v>196.39999999999998</v>
      </c>
      <c r="R23" s="697"/>
      <c r="S23" s="698"/>
    </row>
    <row r="24" spans="2:19" ht="15" customHeight="1" thickBot="1" x14ac:dyDescent="0.25">
      <c r="B24" s="706"/>
      <c r="C24" s="170">
        <v>0.6</v>
      </c>
      <c r="D24" s="56">
        <v>135</v>
      </c>
      <c r="E24" s="56">
        <v>98</v>
      </c>
      <c r="F24" s="56">
        <v>7</v>
      </c>
      <c r="G24" s="56">
        <f t="shared" si="0"/>
        <v>240</v>
      </c>
      <c r="H24" s="697"/>
      <c r="I24" s="698"/>
      <c r="J24" s="187"/>
      <c r="K24" s="691" t="s">
        <v>348</v>
      </c>
      <c r="L24" s="134" t="s">
        <v>341</v>
      </c>
      <c r="M24" s="55">
        <f>M12+5</f>
        <v>232</v>
      </c>
      <c r="N24" s="55">
        <f>N12</f>
        <v>164</v>
      </c>
      <c r="O24" s="55">
        <f>O12</f>
        <v>11</v>
      </c>
      <c r="P24" s="55">
        <f>P12</f>
        <v>0</v>
      </c>
      <c r="Q24" s="135">
        <f t="shared" si="3"/>
        <v>407</v>
      </c>
      <c r="R24" s="697"/>
      <c r="S24" s="698"/>
    </row>
    <row r="25" spans="2:19" ht="15" customHeight="1" x14ac:dyDescent="0.2">
      <c r="B25" s="704" t="s">
        <v>349</v>
      </c>
      <c r="C25" s="167" t="s">
        <v>341</v>
      </c>
      <c r="D25" s="54">
        <v>227</v>
      </c>
      <c r="E25" s="54">
        <v>164</v>
      </c>
      <c r="F25" s="54">
        <v>11</v>
      </c>
      <c r="G25" s="168">
        <f t="shared" si="0"/>
        <v>402</v>
      </c>
      <c r="H25" s="697"/>
      <c r="I25" s="698"/>
      <c r="J25" s="187"/>
      <c r="K25" s="692"/>
      <c r="L25" s="136" t="s">
        <v>346</v>
      </c>
      <c r="M25" s="56">
        <v>91</v>
      </c>
      <c r="N25" s="56">
        <v>18</v>
      </c>
      <c r="O25" s="56">
        <v>5</v>
      </c>
      <c r="P25" s="56">
        <v>0</v>
      </c>
      <c r="Q25" s="56">
        <f t="shared" si="3"/>
        <v>114</v>
      </c>
      <c r="R25" s="697"/>
      <c r="S25" s="698"/>
    </row>
    <row r="26" spans="2:19" x14ac:dyDescent="0.2">
      <c r="B26" s="705"/>
      <c r="C26" s="169" t="s">
        <v>346</v>
      </c>
      <c r="D26" s="56">
        <v>1</v>
      </c>
      <c r="E26" s="56">
        <v>0</v>
      </c>
      <c r="F26" s="56">
        <v>0</v>
      </c>
      <c r="G26" s="56">
        <f t="shared" si="0"/>
        <v>1</v>
      </c>
      <c r="H26" s="697"/>
      <c r="I26" s="698"/>
      <c r="J26" s="187"/>
      <c r="K26" s="693"/>
      <c r="L26" s="138">
        <v>0.6</v>
      </c>
      <c r="M26" s="56">
        <v>43</v>
      </c>
      <c r="N26" s="56">
        <v>4</v>
      </c>
      <c r="O26" s="56">
        <v>6</v>
      </c>
      <c r="P26" s="56">
        <v>0</v>
      </c>
      <c r="Q26" s="56">
        <f t="shared" si="3"/>
        <v>53</v>
      </c>
      <c r="R26" s="697"/>
      <c r="S26" s="698"/>
    </row>
    <row r="27" spans="2:19" ht="18" customHeight="1" thickBot="1" x14ac:dyDescent="0.25">
      <c r="B27" s="706"/>
      <c r="C27" s="170">
        <v>0.6</v>
      </c>
      <c r="D27" s="56">
        <v>1</v>
      </c>
      <c r="E27" s="56">
        <v>1</v>
      </c>
      <c r="F27" s="56">
        <v>0</v>
      </c>
      <c r="G27" s="56">
        <f t="shared" si="0"/>
        <v>2</v>
      </c>
      <c r="H27" s="697"/>
      <c r="I27" s="698"/>
      <c r="J27" s="187"/>
      <c r="K27" s="691" t="s">
        <v>350</v>
      </c>
      <c r="L27" s="134" t="s">
        <v>341</v>
      </c>
      <c r="M27" s="55">
        <f>M21</f>
        <v>227</v>
      </c>
      <c r="N27" s="55">
        <f>N21+4</f>
        <v>168</v>
      </c>
      <c r="O27" s="55">
        <f>O21</f>
        <v>11</v>
      </c>
      <c r="P27" s="55">
        <f>P21</f>
        <v>0</v>
      </c>
      <c r="Q27" s="135">
        <f t="shared" si="3"/>
        <v>406</v>
      </c>
      <c r="R27" s="697"/>
      <c r="S27" s="698"/>
    </row>
    <row r="28" spans="2:19" ht="15" customHeight="1" x14ac:dyDescent="0.2">
      <c r="B28" s="704" t="s">
        <v>626</v>
      </c>
      <c r="C28" s="167" t="s">
        <v>341</v>
      </c>
      <c r="D28" s="54">
        <v>227</v>
      </c>
      <c r="E28" s="54">
        <v>164</v>
      </c>
      <c r="F28" s="54">
        <v>11</v>
      </c>
      <c r="G28" s="168">
        <f t="shared" si="0"/>
        <v>402</v>
      </c>
      <c r="H28" s="697"/>
      <c r="I28" s="698"/>
      <c r="J28" s="187"/>
      <c r="K28" s="692"/>
      <c r="L28" s="136" t="s">
        <v>346</v>
      </c>
      <c r="M28" s="56">
        <v>91</v>
      </c>
      <c r="N28" s="56">
        <v>18</v>
      </c>
      <c r="O28" s="56">
        <v>5</v>
      </c>
      <c r="P28" s="56">
        <v>0</v>
      </c>
      <c r="Q28" s="56">
        <f t="shared" si="3"/>
        <v>114</v>
      </c>
      <c r="R28" s="697"/>
      <c r="S28" s="698"/>
    </row>
    <row r="29" spans="2:19" x14ac:dyDescent="0.2">
      <c r="B29" s="705"/>
      <c r="C29" s="169" t="s">
        <v>346</v>
      </c>
      <c r="D29" s="56">
        <v>4</v>
      </c>
      <c r="E29" s="56">
        <v>2</v>
      </c>
      <c r="F29" s="56">
        <v>0</v>
      </c>
      <c r="G29" s="56">
        <f t="shared" si="0"/>
        <v>6</v>
      </c>
      <c r="H29" s="697" t="s">
        <v>352</v>
      </c>
      <c r="I29" s="698"/>
      <c r="J29" s="187"/>
      <c r="K29" s="693"/>
      <c r="L29" s="138">
        <v>0.6</v>
      </c>
      <c r="M29" s="56">
        <v>43</v>
      </c>
      <c r="N29" s="56">
        <v>4</v>
      </c>
      <c r="O29" s="56">
        <v>6</v>
      </c>
      <c r="P29" s="56">
        <v>0</v>
      </c>
      <c r="Q29" s="56">
        <f>SUM(M29:P29)</f>
        <v>53</v>
      </c>
      <c r="R29" s="697"/>
      <c r="S29" s="698"/>
    </row>
    <row r="30" spans="2:19" ht="15" customHeight="1" thickBot="1" x14ac:dyDescent="0.25">
      <c r="B30" s="706"/>
      <c r="C30" s="170" t="s">
        <v>622</v>
      </c>
      <c r="D30" s="57">
        <v>5</v>
      </c>
      <c r="E30" s="57">
        <v>4</v>
      </c>
      <c r="F30" s="57">
        <v>0</v>
      </c>
      <c r="G30" s="57">
        <f t="shared" si="0"/>
        <v>9</v>
      </c>
      <c r="H30" s="699"/>
      <c r="I30" s="700"/>
      <c r="J30" s="187"/>
      <c r="K30" s="691" t="s">
        <v>351</v>
      </c>
      <c r="L30" s="134" t="s">
        <v>341</v>
      </c>
      <c r="M30" s="55">
        <f>M24</f>
        <v>232</v>
      </c>
      <c r="N30" s="55">
        <f>N24</f>
        <v>164</v>
      </c>
      <c r="O30" s="55">
        <f>O24</f>
        <v>11</v>
      </c>
      <c r="P30" s="55">
        <f>P24</f>
        <v>0</v>
      </c>
      <c r="Q30" s="135">
        <f t="shared" ref="Q30:Q50" si="5">SUM(M30:P30)</f>
        <v>407</v>
      </c>
      <c r="R30" s="697"/>
      <c r="S30" s="698"/>
    </row>
    <row r="31" spans="2:19" ht="15" customHeight="1" x14ac:dyDescent="0.2">
      <c r="B31" s="704" t="s">
        <v>353</v>
      </c>
      <c r="C31" s="167" t="s">
        <v>341</v>
      </c>
      <c r="D31" s="54">
        <v>227</v>
      </c>
      <c r="E31" s="54">
        <v>164</v>
      </c>
      <c r="F31" s="54">
        <v>11</v>
      </c>
      <c r="G31" s="168">
        <f t="shared" si="0"/>
        <v>402</v>
      </c>
      <c r="H31" s="708"/>
      <c r="I31" s="709"/>
      <c r="J31" s="187"/>
      <c r="K31" s="692"/>
      <c r="L31" s="136" t="s">
        <v>346</v>
      </c>
      <c r="M31" s="56">
        <v>1</v>
      </c>
      <c r="N31" s="56">
        <f>N25-N28</f>
        <v>0</v>
      </c>
      <c r="O31" s="56">
        <f>O25-O28</f>
        <v>0</v>
      </c>
      <c r="P31" s="56">
        <v>0</v>
      </c>
      <c r="Q31" s="56">
        <f t="shared" si="5"/>
        <v>1</v>
      </c>
      <c r="R31" s="694"/>
      <c r="S31" s="695"/>
    </row>
    <row r="32" spans="2:19" x14ac:dyDescent="0.2">
      <c r="B32" s="705"/>
      <c r="C32" s="169" t="s">
        <v>346</v>
      </c>
      <c r="D32" s="56">
        <v>90</v>
      </c>
      <c r="E32" s="56">
        <v>65</v>
      </c>
      <c r="F32" s="56">
        <v>4</v>
      </c>
      <c r="G32" s="56">
        <f t="shared" si="0"/>
        <v>159</v>
      </c>
      <c r="H32" s="697"/>
      <c r="I32" s="698"/>
      <c r="J32" s="187"/>
      <c r="K32" s="693"/>
      <c r="L32" s="138">
        <v>0.6</v>
      </c>
      <c r="M32" s="56">
        <f>M26-M29</f>
        <v>0</v>
      </c>
      <c r="N32" s="56">
        <f>N26-N29</f>
        <v>0</v>
      </c>
      <c r="O32" s="56">
        <f>O26-O29</f>
        <v>0</v>
      </c>
      <c r="P32" s="56">
        <v>0</v>
      </c>
      <c r="Q32" s="56">
        <f t="shared" si="5"/>
        <v>0</v>
      </c>
      <c r="R32" s="697"/>
      <c r="S32" s="698"/>
    </row>
    <row r="33" spans="2:19" ht="15.75" customHeight="1" thickBot="1" x14ac:dyDescent="0.25">
      <c r="B33" s="706"/>
      <c r="C33" s="170">
        <v>0.6</v>
      </c>
      <c r="D33" s="56">
        <v>134</v>
      </c>
      <c r="E33" s="56">
        <v>97</v>
      </c>
      <c r="F33" s="56">
        <v>7</v>
      </c>
      <c r="G33" s="56">
        <f t="shared" si="0"/>
        <v>238</v>
      </c>
      <c r="H33" s="697"/>
      <c r="I33" s="698"/>
      <c r="J33" s="187"/>
      <c r="K33" s="691" t="s">
        <v>354</v>
      </c>
      <c r="L33" s="134" t="s">
        <v>341</v>
      </c>
      <c r="M33" s="55">
        <f>M12</f>
        <v>227</v>
      </c>
      <c r="N33" s="55">
        <f>N12</f>
        <v>164</v>
      </c>
      <c r="O33" s="55">
        <f>O12</f>
        <v>11</v>
      </c>
      <c r="P33" s="55">
        <f>P12</f>
        <v>0</v>
      </c>
      <c r="Q33" s="135">
        <f t="shared" si="5"/>
        <v>402</v>
      </c>
      <c r="R33" s="710"/>
      <c r="S33" s="711"/>
    </row>
    <row r="34" spans="2:19" ht="15" customHeight="1" x14ac:dyDescent="0.2">
      <c r="B34" s="704" t="s">
        <v>627</v>
      </c>
      <c r="C34" s="167" t="s">
        <v>341</v>
      </c>
      <c r="D34" s="54">
        <v>227</v>
      </c>
      <c r="E34" s="54">
        <v>164</v>
      </c>
      <c r="F34" s="54">
        <v>11</v>
      </c>
      <c r="G34" s="168">
        <f t="shared" si="0"/>
        <v>402</v>
      </c>
      <c r="H34" s="697"/>
      <c r="I34" s="698"/>
      <c r="J34" s="187"/>
      <c r="K34" s="692"/>
      <c r="L34" s="136" t="s">
        <v>346</v>
      </c>
      <c r="M34" s="56">
        <v>1</v>
      </c>
      <c r="N34" s="56">
        <v>0</v>
      </c>
      <c r="O34" s="56">
        <f>O19-O28</f>
        <v>0</v>
      </c>
      <c r="P34" s="56">
        <v>0</v>
      </c>
      <c r="Q34" s="56">
        <f t="shared" si="5"/>
        <v>1</v>
      </c>
      <c r="R34" s="697"/>
      <c r="S34" s="698"/>
    </row>
    <row r="35" spans="2:19" x14ac:dyDescent="0.2">
      <c r="B35" s="705"/>
      <c r="C35" s="169" t="s">
        <v>346</v>
      </c>
      <c r="D35" s="56">
        <v>89</v>
      </c>
      <c r="E35" s="56">
        <v>63</v>
      </c>
      <c r="F35" s="56">
        <v>4</v>
      </c>
      <c r="G35" s="56">
        <f t="shared" si="0"/>
        <v>156</v>
      </c>
      <c r="H35" s="697"/>
      <c r="I35" s="698"/>
      <c r="J35" s="187"/>
      <c r="K35" s="693"/>
      <c r="L35" s="138">
        <v>0.6</v>
      </c>
      <c r="M35" s="56">
        <v>0</v>
      </c>
      <c r="N35" s="56">
        <v>0</v>
      </c>
      <c r="O35" s="56">
        <f>O20-O29</f>
        <v>0</v>
      </c>
      <c r="P35" s="56">
        <v>0</v>
      </c>
      <c r="Q35" s="56">
        <f>SUM(M35:P35)</f>
        <v>0</v>
      </c>
      <c r="R35" s="697"/>
      <c r="S35" s="698"/>
    </row>
    <row r="36" spans="2:19" ht="17.25" customHeight="1" thickBot="1" x14ac:dyDescent="0.25">
      <c r="B36" s="706"/>
      <c r="C36" s="170">
        <v>0.6</v>
      </c>
      <c r="D36" s="56">
        <v>134</v>
      </c>
      <c r="E36" s="56">
        <v>94</v>
      </c>
      <c r="F36" s="56">
        <v>6</v>
      </c>
      <c r="G36" s="56">
        <f t="shared" si="0"/>
        <v>234</v>
      </c>
      <c r="H36" s="697"/>
      <c r="I36" s="698"/>
      <c r="J36" s="187"/>
      <c r="K36" s="691" t="s">
        <v>355</v>
      </c>
      <c r="L36" s="134" t="s">
        <v>341</v>
      </c>
      <c r="M36" s="55">
        <f>M37+M38</f>
        <v>219</v>
      </c>
      <c r="N36" s="55">
        <f>N37+N38</f>
        <v>132</v>
      </c>
      <c r="O36" s="55">
        <f>O37+O38</f>
        <v>4</v>
      </c>
      <c r="P36" s="55">
        <v>0</v>
      </c>
      <c r="Q36" s="135">
        <f t="shared" si="5"/>
        <v>355</v>
      </c>
      <c r="R36" s="694" t="s">
        <v>371</v>
      </c>
      <c r="S36" s="695"/>
    </row>
    <row r="37" spans="2:19" ht="13.5" customHeight="1" x14ac:dyDescent="0.2">
      <c r="B37" s="704" t="s">
        <v>356</v>
      </c>
      <c r="C37" s="167" t="s">
        <v>341</v>
      </c>
      <c r="D37" s="54">
        <v>227</v>
      </c>
      <c r="E37" s="54">
        <v>164</v>
      </c>
      <c r="F37" s="54">
        <v>11</v>
      </c>
      <c r="G37" s="168">
        <f t="shared" si="0"/>
        <v>402</v>
      </c>
      <c r="H37" s="697"/>
      <c r="I37" s="698"/>
      <c r="J37" s="187"/>
      <c r="K37" s="692"/>
      <c r="L37" s="136" t="s">
        <v>346</v>
      </c>
      <c r="M37" s="56">
        <v>88</v>
      </c>
      <c r="N37" s="56">
        <v>53</v>
      </c>
      <c r="O37" s="56">
        <v>2</v>
      </c>
      <c r="P37" s="56">
        <v>1</v>
      </c>
      <c r="Q37" s="56">
        <f t="shared" si="5"/>
        <v>144</v>
      </c>
      <c r="R37" s="694"/>
      <c r="S37" s="695"/>
    </row>
    <row r="38" spans="2:19" x14ac:dyDescent="0.2">
      <c r="B38" s="705"/>
      <c r="C38" s="169" t="s">
        <v>346</v>
      </c>
      <c r="D38" s="56">
        <v>0</v>
      </c>
      <c r="E38" s="56">
        <v>2</v>
      </c>
      <c r="F38" s="56">
        <v>0</v>
      </c>
      <c r="G38" s="56">
        <f t="shared" si="0"/>
        <v>2</v>
      </c>
      <c r="H38" s="697"/>
      <c r="I38" s="698"/>
      <c r="J38" s="187"/>
      <c r="K38" s="693"/>
      <c r="L38" s="138">
        <v>0.6</v>
      </c>
      <c r="M38" s="56">
        <v>131</v>
      </c>
      <c r="N38" s="56">
        <v>79</v>
      </c>
      <c r="O38" s="56">
        <v>2</v>
      </c>
      <c r="P38" s="56">
        <v>2</v>
      </c>
      <c r="Q38" s="56">
        <f t="shared" si="5"/>
        <v>214</v>
      </c>
      <c r="R38" s="694"/>
      <c r="S38" s="695"/>
    </row>
    <row r="39" spans="2:19" ht="14.25" customHeight="1" thickBot="1" x14ac:dyDescent="0.25">
      <c r="B39" s="706"/>
      <c r="C39" s="170">
        <v>0.6</v>
      </c>
      <c r="D39" s="56">
        <v>1</v>
      </c>
      <c r="E39" s="56">
        <v>3</v>
      </c>
      <c r="F39" s="56">
        <v>1</v>
      </c>
      <c r="G39" s="56">
        <f t="shared" si="0"/>
        <v>5</v>
      </c>
      <c r="H39" s="697"/>
      <c r="I39" s="698"/>
      <c r="J39" s="187"/>
      <c r="K39" s="691" t="s">
        <v>357</v>
      </c>
      <c r="L39" s="134" t="s">
        <v>341</v>
      </c>
      <c r="M39" s="55">
        <f>+M40+M41</f>
        <v>163</v>
      </c>
      <c r="N39" s="55">
        <f>N40+N41</f>
        <v>86</v>
      </c>
      <c r="O39" s="55">
        <f>O40+O41</f>
        <v>2</v>
      </c>
      <c r="P39" s="55">
        <v>0</v>
      </c>
      <c r="Q39" s="135">
        <f t="shared" si="5"/>
        <v>251</v>
      </c>
      <c r="R39" s="694" t="s">
        <v>371</v>
      </c>
      <c r="S39" s="695"/>
    </row>
    <row r="40" spans="2:19" ht="13.5" customHeight="1" x14ac:dyDescent="0.2">
      <c r="B40" s="704" t="s">
        <v>628</v>
      </c>
      <c r="C40" s="167" t="s">
        <v>341</v>
      </c>
      <c r="D40" s="54">
        <v>227</v>
      </c>
      <c r="E40" s="54">
        <v>164</v>
      </c>
      <c r="F40" s="54">
        <v>11</v>
      </c>
      <c r="G40" s="168">
        <f t="shared" si="0"/>
        <v>402</v>
      </c>
      <c r="H40" s="697"/>
      <c r="I40" s="698"/>
      <c r="J40" s="187"/>
      <c r="K40" s="692"/>
      <c r="L40" s="136" t="s">
        <v>346</v>
      </c>
      <c r="M40" s="56">
        <v>65</v>
      </c>
      <c r="N40" s="56">
        <v>34</v>
      </c>
      <c r="O40" s="56">
        <v>0.8</v>
      </c>
      <c r="P40" s="56">
        <v>0</v>
      </c>
      <c r="Q40" s="56">
        <f t="shared" si="5"/>
        <v>99.8</v>
      </c>
      <c r="R40" s="694"/>
      <c r="S40" s="695"/>
    </row>
    <row r="41" spans="2:19" x14ac:dyDescent="0.2">
      <c r="B41" s="705"/>
      <c r="C41" s="169" t="s">
        <v>346</v>
      </c>
      <c r="D41" s="56">
        <v>2</v>
      </c>
      <c r="E41" s="56">
        <v>2</v>
      </c>
      <c r="F41" s="56">
        <v>0</v>
      </c>
      <c r="G41" s="56">
        <v>0</v>
      </c>
      <c r="H41" s="697" t="s">
        <v>359</v>
      </c>
      <c r="I41" s="698"/>
      <c r="J41" s="187"/>
      <c r="K41" s="693"/>
      <c r="L41" s="140">
        <v>0.6</v>
      </c>
      <c r="M41" s="56">
        <v>98</v>
      </c>
      <c r="N41" s="58">
        <v>52</v>
      </c>
      <c r="O41" s="58">
        <v>1.2</v>
      </c>
      <c r="P41" s="58">
        <v>0</v>
      </c>
      <c r="Q41" s="58">
        <f t="shared" si="5"/>
        <v>151.19999999999999</v>
      </c>
      <c r="R41" s="694"/>
      <c r="S41" s="695"/>
    </row>
    <row r="42" spans="2:19" ht="17.25" customHeight="1" thickBot="1" x14ac:dyDescent="0.25">
      <c r="B42" s="707"/>
      <c r="C42" s="172">
        <v>0.6</v>
      </c>
      <c r="D42" s="57">
        <v>4</v>
      </c>
      <c r="E42" s="57">
        <v>3</v>
      </c>
      <c r="F42" s="57">
        <v>0</v>
      </c>
      <c r="G42" s="57">
        <f t="shared" ref="G42" si="6">+D42+E42+F42</f>
        <v>7</v>
      </c>
      <c r="H42" s="699"/>
      <c r="I42" s="700"/>
      <c r="J42" s="187"/>
      <c r="K42" s="691" t="s">
        <v>358</v>
      </c>
      <c r="L42" s="134" t="s">
        <v>341</v>
      </c>
      <c r="M42" s="55">
        <f>+M43+M44</f>
        <v>75</v>
      </c>
      <c r="N42" s="55">
        <f>N43+N44</f>
        <v>53</v>
      </c>
      <c r="O42" s="55">
        <f>O43+O44</f>
        <v>0</v>
      </c>
      <c r="P42" s="55">
        <v>0</v>
      </c>
      <c r="Q42" s="135">
        <f t="shared" si="5"/>
        <v>128</v>
      </c>
      <c r="R42" s="694" t="s">
        <v>371</v>
      </c>
      <c r="S42" s="695"/>
    </row>
    <row r="43" spans="2:19" ht="15" customHeight="1" x14ac:dyDescent="0.2">
      <c r="B43" s="53"/>
      <c r="K43" s="692"/>
      <c r="L43" s="136" t="s">
        <v>346</v>
      </c>
      <c r="M43" s="56">
        <v>30</v>
      </c>
      <c r="N43" s="56">
        <v>21</v>
      </c>
      <c r="O43" s="56">
        <v>0</v>
      </c>
      <c r="P43" s="56">
        <v>0</v>
      </c>
      <c r="Q43" s="56">
        <f t="shared" si="5"/>
        <v>51</v>
      </c>
      <c r="R43" s="694"/>
      <c r="S43" s="695"/>
    </row>
    <row r="44" spans="2:19" ht="15.75" customHeight="1" x14ac:dyDescent="0.2">
      <c r="B44" s="53"/>
      <c r="K44" s="693"/>
      <c r="L44" s="140">
        <v>0.6</v>
      </c>
      <c r="M44" s="58">
        <v>45</v>
      </c>
      <c r="N44" s="58">
        <v>32</v>
      </c>
      <c r="O44" s="58">
        <v>0</v>
      </c>
      <c r="P44" s="58">
        <v>0</v>
      </c>
      <c r="Q44" s="58">
        <f t="shared" si="5"/>
        <v>77</v>
      </c>
      <c r="R44" s="694"/>
      <c r="S44" s="695"/>
    </row>
    <row r="45" spans="2:19" ht="27" customHeight="1" x14ac:dyDescent="0.2">
      <c r="B45" s="701" t="s">
        <v>713</v>
      </c>
      <c r="C45" s="701"/>
      <c r="D45" s="701"/>
      <c r="E45" s="701"/>
      <c r="F45" s="701"/>
      <c r="G45" s="701"/>
      <c r="H45" s="701"/>
      <c r="I45" s="701"/>
      <c r="J45" s="265"/>
      <c r="K45" s="691" t="s">
        <v>360</v>
      </c>
      <c r="L45" s="134" t="s">
        <v>341</v>
      </c>
      <c r="M45" s="55">
        <f>+M46+M47</f>
        <v>87</v>
      </c>
      <c r="N45" s="55">
        <f>N46+N47</f>
        <v>39</v>
      </c>
      <c r="O45" s="55">
        <f>O46+O47</f>
        <v>3.2</v>
      </c>
      <c r="P45" s="55">
        <v>0</v>
      </c>
      <c r="Q45" s="135">
        <f t="shared" si="5"/>
        <v>129.19999999999999</v>
      </c>
      <c r="R45" s="694" t="s">
        <v>371</v>
      </c>
      <c r="S45" s="695"/>
    </row>
    <row r="46" spans="2:19" x14ac:dyDescent="0.2">
      <c r="B46" s="53"/>
      <c r="K46" s="692"/>
      <c r="L46" s="136" t="s">
        <v>346</v>
      </c>
      <c r="M46" s="56">
        <v>35</v>
      </c>
      <c r="N46" s="56">
        <v>16</v>
      </c>
      <c r="O46" s="56">
        <v>1.2</v>
      </c>
      <c r="P46" s="56">
        <v>1</v>
      </c>
      <c r="Q46" s="56">
        <f t="shared" si="5"/>
        <v>53.2</v>
      </c>
      <c r="R46" s="694"/>
      <c r="S46" s="695"/>
    </row>
    <row r="47" spans="2:19" x14ac:dyDescent="0.2">
      <c r="B47" s="53"/>
      <c r="K47" s="693"/>
      <c r="L47" s="140">
        <v>0.6</v>
      </c>
      <c r="M47" s="58">
        <v>52</v>
      </c>
      <c r="N47" s="58">
        <v>23</v>
      </c>
      <c r="O47" s="58">
        <v>2</v>
      </c>
      <c r="P47" s="58">
        <v>2</v>
      </c>
      <c r="Q47" s="58">
        <f t="shared" si="5"/>
        <v>79</v>
      </c>
      <c r="R47" s="694"/>
      <c r="S47" s="695"/>
    </row>
    <row r="48" spans="2:19" ht="24.75" customHeight="1" x14ac:dyDescent="0.2">
      <c r="B48" s="53"/>
      <c r="K48" s="691" t="s">
        <v>581</v>
      </c>
      <c r="L48" s="134" t="s">
        <v>341</v>
      </c>
      <c r="M48" s="55">
        <f>+M49+M50</f>
        <v>228</v>
      </c>
      <c r="N48" s="55">
        <f>N49+N50</f>
        <v>136</v>
      </c>
      <c r="O48" s="55">
        <f>O49+O50</f>
        <v>12</v>
      </c>
      <c r="P48" s="55">
        <f>P12</f>
        <v>0</v>
      </c>
      <c r="Q48" s="135">
        <f t="shared" si="5"/>
        <v>376</v>
      </c>
      <c r="R48" s="694" t="s">
        <v>371</v>
      </c>
      <c r="S48" s="695"/>
    </row>
    <row r="49" spans="2:19" ht="45.75" customHeight="1" x14ac:dyDescent="0.2">
      <c r="B49" s="53"/>
      <c r="K49" s="692"/>
      <c r="L49" s="136" t="s">
        <v>346</v>
      </c>
      <c r="M49" s="56">
        <v>91</v>
      </c>
      <c r="N49" s="56">
        <v>54</v>
      </c>
      <c r="O49" s="56">
        <v>5</v>
      </c>
      <c r="P49" s="56">
        <v>0</v>
      </c>
      <c r="Q49" s="56">
        <f t="shared" si="5"/>
        <v>150</v>
      </c>
      <c r="R49" s="702"/>
      <c r="S49" s="703"/>
    </row>
    <row r="50" spans="2:19" x14ac:dyDescent="0.2">
      <c r="B50" s="53"/>
      <c r="K50" s="693"/>
      <c r="L50" s="140">
        <v>0.6</v>
      </c>
      <c r="M50" s="58">
        <v>137</v>
      </c>
      <c r="N50" s="58">
        <v>82</v>
      </c>
      <c r="O50" s="58">
        <v>7</v>
      </c>
      <c r="P50" s="58">
        <v>0</v>
      </c>
      <c r="Q50" s="58">
        <f t="shared" si="5"/>
        <v>226</v>
      </c>
      <c r="R50" s="694"/>
      <c r="S50" s="695"/>
    </row>
    <row r="51" spans="2:19" ht="27" customHeight="1" x14ac:dyDescent="0.2">
      <c r="B51" s="53"/>
      <c r="K51" s="691" t="s">
        <v>361</v>
      </c>
      <c r="L51" s="134" t="s">
        <v>341</v>
      </c>
      <c r="M51" s="55">
        <f>+M52+M53</f>
        <v>325</v>
      </c>
      <c r="N51" s="55">
        <f>N52+N53</f>
        <v>178</v>
      </c>
      <c r="O51" s="55">
        <f>O52+O53</f>
        <v>5</v>
      </c>
      <c r="P51" s="55">
        <f>P39+P42+P45</f>
        <v>0</v>
      </c>
      <c r="Q51" s="135">
        <f t="shared" ref="Q51:Q56" si="7">SUM(M51:P51)</f>
        <v>508</v>
      </c>
      <c r="R51" s="694" t="s">
        <v>371</v>
      </c>
      <c r="S51" s="695"/>
    </row>
    <row r="52" spans="2:19" x14ac:dyDescent="0.2">
      <c r="B52" s="53"/>
      <c r="K52" s="692"/>
      <c r="L52" s="136" t="s">
        <v>346</v>
      </c>
      <c r="M52" s="56">
        <v>130</v>
      </c>
      <c r="N52" s="56">
        <v>71</v>
      </c>
      <c r="O52" s="56">
        <v>2</v>
      </c>
      <c r="P52" s="56">
        <v>2</v>
      </c>
      <c r="Q52" s="56">
        <f t="shared" si="7"/>
        <v>205</v>
      </c>
      <c r="R52" s="694"/>
      <c r="S52" s="695"/>
    </row>
    <row r="53" spans="2:19" x14ac:dyDescent="0.2">
      <c r="B53" s="53"/>
      <c r="K53" s="693"/>
      <c r="L53" s="140">
        <v>0.6</v>
      </c>
      <c r="M53" s="58">
        <v>195</v>
      </c>
      <c r="N53" s="58">
        <v>107</v>
      </c>
      <c r="O53" s="58">
        <v>3</v>
      </c>
      <c r="P53" s="58">
        <f>P41+P44+P47</f>
        <v>2</v>
      </c>
      <c r="Q53" s="58">
        <f t="shared" si="7"/>
        <v>307</v>
      </c>
      <c r="R53" s="694"/>
      <c r="S53" s="695"/>
    </row>
    <row r="54" spans="2:19" ht="21" customHeight="1" x14ac:dyDescent="0.2">
      <c r="B54" s="53"/>
      <c r="K54" s="691" t="s">
        <v>362</v>
      </c>
      <c r="L54" s="134" t="s">
        <v>341</v>
      </c>
      <c r="M54" s="55">
        <f>M39+M42+M45</f>
        <v>325</v>
      </c>
      <c r="N54" s="55">
        <f>N12</f>
        <v>164</v>
      </c>
      <c r="O54" s="55">
        <f>O12</f>
        <v>11</v>
      </c>
      <c r="P54" s="55">
        <f>P12</f>
        <v>0</v>
      </c>
      <c r="Q54" s="135">
        <f t="shared" si="7"/>
        <v>500</v>
      </c>
      <c r="R54" s="694" t="s">
        <v>371</v>
      </c>
      <c r="S54" s="695"/>
    </row>
    <row r="55" spans="2:19" ht="15.75" customHeight="1" x14ac:dyDescent="0.2">
      <c r="B55" s="53"/>
      <c r="K55" s="692"/>
      <c r="L55" s="136" t="s">
        <v>346</v>
      </c>
      <c r="M55" s="58">
        <v>0</v>
      </c>
      <c r="N55" s="56">
        <v>0</v>
      </c>
      <c r="O55" s="56">
        <v>0</v>
      </c>
      <c r="P55" s="56">
        <v>0</v>
      </c>
      <c r="Q55" s="56">
        <f t="shared" si="7"/>
        <v>0</v>
      </c>
      <c r="R55" s="697"/>
      <c r="S55" s="698"/>
    </row>
    <row r="56" spans="2:19" ht="13.5" thickBot="1" x14ac:dyDescent="0.25">
      <c r="B56" s="53"/>
      <c r="K56" s="696"/>
      <c r="L56" s="141">
        <v>0.6</v>
      </c>
      <c r="M56" s="57">
        <v>0</v>
      </c>
      <c r="N56" s="57">
        <v>0</v>
      </c>
      <c r="O56" s="57">
        <v>0</v>
      </c>
      <c r="P56" s="57">
        <v>0</v>
      </c>
      <c r="Q56" s="57">
        <f t="shared" si="7"/>
        <v>0</v>
      </c>
      <c r="R56" s="699"/>
      <c r="S56" s="700"/>
    </row>
    <row r="57" spans="2:19" ht="12.75" customHeight="1" x14ac:dyDescent="0.2">
      <c r="B57" s="53"/>
      <c r="K57" s="6"/>
      <c r="L57" s="6"/>
      <c r="M57" s="6"/>
      <c r="N57" s="6"/>
      <c r="O57" s="6"/>
      <c r="P57" s="6"/>
      <c r="Q57" s="6"/>
      <c r="R57" s="6"/>
      <c r="S57" s="6"/>
    </row>
    <row r="58" spans="2:19" ht="14.25" x14ac:dyDescent="0.2">
      <c r="B58" s="53"/>
      <c r="K58" s="53" t="s">
        <v>582</v>
      </c>
      <c r="L58" s="6"/>
      <c r="M58" s="6"/>
      <c r="N58" s="6"/>
      <c r="O58" s="6"/>
      <c r="P58" s="6"/>
      <c r="Q58" s="6"/>
      <c r="R58" s="6"/>
      <c r="S58" s="6"/>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H16:I16"/>
    <mergeCell ref="R16:S16"/>
    <mergeCell ref="H17:I17"/>
    <mergeCell ref="R17:S17"/>
    <mergeCell ref="H18:I18"/>
    <mergeCell ref="K18:K20"/>
    <mergeCell ref="H22:I22"/>
    <mergeCell ref="R22:S22"/>
    <mergeCell ref="H23:I23"/>
    <mergeCell ref="R23:S23"/>
    <mergeCell ref="H24:I24"/>
    <mergeCell ref="K24:K26"/>
    <mergeCell ref="R24:S24"/>
    <mergeCell ref="R18:S18"/>
    <mergeCell ref="B19:B21"/>
    <mergeCell ref="H19:I19"/>
    <mergeCell ref="R19:S19"/>
    <mergeCell ref="H20:I20"/>
    <mergeCell ref="R20:S20"/>
    <mergeCell ref="H21:I21"/>
    <mergeCell ref="K21:K23"/>
    <mergeCell ref="R21:S21"/>
    <mergeCell ref="B22:B2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3">
    <tabColor theme="0"/>
  </sheetPr>
  <dimension ref="A1:Z301"/>
  <sheetViews>
    <sheetView showGridLines="0" zoomScale="50" zoomScaleNormal="50" zoomScalePageLayoutView="95" workbookViewId="0">
      <pane xSplit="1" topLeftCell="B1" activePane="topRight" state="frozen"/>
      <selection pane="topRight" activeCell="N16" sqref="N16"/>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322"/>
      <c r="C1" s="359"/>
      <c r="D1" s="359"/>
      <c r="E1" s="359"/>
      <c r="F1" s="359"/>
      <c r="G1" s="359"/>
      <c r="H1" s="359"/>
      <c r="I1" s="359"/>
      <c r="J1" s="359"/>
      <c r="K1" s="359"/>
      <c r="L1" s="359"/>
      <c r="M1" s="359"/>
      <c r="N1" s="359"/>
      <c r="O1" s="359"/>
      <c r="P1" s="359"/>
      <c r="Q1" s="359"/>
      <c r="R1" s="359"/>
      <c r="S1" s="359"/>
      <c r="T1" s="359"/>
      <c r="U1" s="323"/>
    </row>
    <row r="2" spans="1:21" ht="25.5" customHeight="1" x14ac:dyDescent="0.2">
      <c r="B2" s="918" t="s">
        <v>130</v>
      </c>
      <c r="C2" s="919"/>
      <c r="D2" s="919"/>
      <c r="E2" s="919"/>
      <c r="F2" s="919"/>
      <c r="G2" s="919"/>
      <c r="H2" s="919"/>
      <c r="I2" s="919"/>
      <c r="J2" s="919"/>
      <c r="K2" s="919"/>
      <c r="L2" s="919"/>
      <c r="M2" s="919"/>
      <c r="N2" s="919"/>
      <c r="O2" s="919"/>
      <c r="P2" s="919"/>
      <c r="Q2" s="919"/>
      <c r="R2" s="919"/>
      <c r="S2" s="919"/>
      <c r="T2" s="919"/>
      <c r="U2" s="920"/>
    </row>
    <row r="3" spans="1:21" ht="21.75" customHeight="1" x14ac:dyDescent="0.2">
      <c r="A3" s="1" t="s">
        <v>570</v>
      </c>
      <c r="B3" s="921" t="s">
        <v>131</v>
      </c>
      <c r="C3" s="922"/>
      <c r="D3" s="922"/>
      <c r="E3" s="922"/>
      <c r="F3" s="922"/>
      <c r="G3" s="922"/>
      <c r="H3" s="922"/>
      <c r="I3" s="922"/>
      <c r="J3" s="922"/>
      <c r="K3" s="922"/>
      <c r="L3" s="922"/>
      <c r="M3" s="922"/>
      <c r="N3" s="922"/>
      <c r="O3" s="922"/>
      <c r="P3" s="922"/>
      <c r="Q3" s="922"/>
      <c r="R3" s="922"/>
      <c r="S3" s="922"/>
      <c r="T3" s="922"/>
      <c r="U3" s="923"/>
    </row>
    <row r="4" spans="1:21" ht="21" customHeight="1" x14ac:dyDescent="0.2">
      <c r="B4" s="817" t="s">
        <v>132</v>
      </c>
      <c r="C4" s="817"/>
      <c r="D4" s="818" t="s">
        <v>133</v>
      </c>
      <c r="E4" s="818"/>
      <c r="F4" s="924" t="s">
        <v>134</v>
      </c>
      <c r="G4" s="816" t="s">
        <v>135</v>
      </c>
      <c r="H4" s="816"/>
      <c r="I4" s="816"/>
      <c r="J4" s="816"/>
      <c r="K4" s="816"/>
      <c r="L4" s="926"/>
      <c r="M4" s="927"/>
      <c r="N4" s="926" t="s">
        <v>136</v>
      </c>
      <c r="O4" s="928"/>
      <c r="P4" s="928"/>
      <c r="Q4" s="928"/>
      <c r="R4" s="927"/>
      <c r="S4" s="929" t="s">
        <v>98</v>
      </c>
      <c r="T4" s="930"/>
      <c r="U4" s="931"/>
    </row>
    <row r="5" spans="1:21" ht="47.25" customHeight="1" x14ac:dyDescent="0.2">
      <c r="B5" s="817"/>
      <c r="C5" s="817"/>
      <c r="D5" s="818"/>
      <c r="E5" s="818"/>
      <c r="F5" s="925"/>
      <c r="G5" s="803" t="s">
        <v>137</v>
      </c>
      <c r="H5" s="818"/>
      <c r="I5" s="818"/>
      <c r="J5" s="803" t="s">
        <v>138</v>
      </c>
      <c r="K5" s="803"/>
      <c r="L5" s="803" t="s">
        <v>876</v>
      </c>
      <c r="M5" s="803"/>
      <c r="N5" s="209" t="s">
        <v>139</v>
      </c>
      <c r="O5" s="209" t="s">
        <v>140</v>
      </c>
      <c r="P5" s="29" t="s">
        <v>141</v>
      </c>
      <c r="Q5" s="935" t="s">
        <v>142</v>
      </c>
      <c r="R5" s="936"/>
      <c r="S5" s="932"/>
      <c r="T5" s="933"/>
      <c r="U5" s="934"/>
    </row>
    <row r="6" spans="1:21" ht="39.75" customHeight="1" x14ac:dyDescent="0.25">
      <c r="B6" s="283" t="s">
        <v>143</v>
      </c>
      <c r="C6" s="284"/>
      <c r="D6" s="881" t="s">
        <v>144</v>
      </c>
      <c r="E6" s="882"/>
      <c r="F6" s="79" t="s">
        <v>145</v>
      </c>
      <c r="G6" s="909"/>
      <c r="H6" s="909"/>
      <c r="I6" s="909"/>
      <c r="J6" s="493" t="s">
        <v>146</v>
      </c>
      <c r="K6" s="493"/>
      <c r="L6" s="883"/>
      <c r="M6" s="883"/>
      <c r="N6" s="106">
        <v>5268448465</v>
      </c>
      <c r="O6" s="30"/>
      <c r="P6" s="31"/>
      <c r="Q6" s="910">
        <v>0</v>
      </c>
      <c r="R6" s="911">
        <v>0</v>
      </c>
      <c r="S6" s="205"/>
      <c r="T6" s="206"/>
      <c r="U6" s="207"/>
    </row>
    <row r="7" spans="1:21" ht="39.75" customHeight="1" x14ac:dyDescent="0.25">
      <c r="B7" s="283" t="s">
        <v>147</v>
      </c>
      <c r="C7" s="284"/>
      <c r="D7" s="881" t="s">
        <v>144</v>
      </c>
      <c r="E7" s="882"/>
      <c r="F7" s="79" t="s">
        <v>145</v>
      </c>
      <c r="G7" s="909"/>
      <c r="H7" s="909"/>
      <c r="I7" s="909"/>
      <c r="J7" s="889" t="s">
        <v>877</v>
      </c>
      <c r="K7" s="889"/>
      <c r="L7" s="889"/>
      <c r="M7" s="889"/>
      <c r="N7" s="32">
        <v>20324681095</v>
      </c>
      <c r="O7" s="30"/>
      <c r="P7" s="31"/>
      <c r="Q7" s="910">
        <v>0</v>
      </c>
      <c r="R7" s="911">
        <v>0</v>
      </c>
      <c r="S7" s="205"/>
      <c r="T7" s="206"/>
      <c r="U7" s="207"/>
    </row>
    <row r="8" spans="1:21" ht="39.75" customHeight="1" x14ac:dyDescent="0.25">
      <c r="B8" s="283" t="s">
        <v>148</v>
      </c>
      <c r="C8" s="284"/>
      <c r="D8" s="881" t="s">
        <v>144</v>
      </c>
      <c r="E8" s="882"/>
      <c r="F8" s="79" t="s">
        <v>145</v>
      </c>
      <c r="G8" s="909"/>
      <c r="H8" s="909"/>
      <c r="I8" s="909"/>
      <c r="J8" s="889" t="s">
        <v>878</v>
      </c>
      <c r="K8" s="889"/>
      <c r="L8" s="889"/>
      <c r="M8" s="889"/>
      <c r="N8" s="32">
        <v>26799206349</v>
      </c>
      <c r="O8" s="30"/>
      <c r="P8" s="31"/>
      <c r="Q8" s="910">
        <v>0</v>
      </c>
      <c r="R8" s="911">
        <v>0</v>
      </c>
      <c r="S8" s="205"/>
      <c r="T8" s="206"/>
      <c r="U8" s="207"/>
    </row>
    <row r="9" spans="1:21" ht="131.25" customHeight="1" x14ac:dyDescent="0.25">
      <c r="B9" s="283" t="s">
        <v>149</v>
      </c>
      <c r="C9" s="284"/>
      <c r="D9" s="881" t="s">
        <v>144</v>
      </c>
      <c r="E9" s="882"/>
      <c r="F9" s="79" t="s">
        <v>145</v>
      </c>
      <c r="G9" s="909"/>
      <c r="H9" s="909"/>
      <c r="I9" s="909"/>
      <c r="J9" s="889" t="s">
        <v>879</v>
      </c>
      <c r="K9" s="889"/>
      <c r="L9" s="889"/>
      <c r="M9" s="889"/>
      <c r="N9" s="33">
        <v>62112039495.099998</v>
      </c>
      <c r="O9" s="214"/>
      <c r="P9" s="34"/>
      <c r="Q9" s="910">
        <v>0</v>
      </c>
      <c r="R9" s="911">
        <v>0</v>
      </c>
      <c r="S9" s="912" t="s">
        <v>425</v>
      </c>
      <c r="T9" s="913"/>
      <c r="U9" s="914"/>
    </row>
    <row r="10" spans="1:21" ht="48.75" customHeight="1" x14ac:dyDescent="0.25">
      <c r="B10" s="283" t="s">
        <v>150</v>
      </c>
      <c r="C10" s="284"/>
      <c r="D10" s="881" t="s">
        <v>144</v>
      </c>
      <c r="E10" s="882"/>
      <c r="F10" s="79" t="s">
        <v>145</v>
      </c>
      <c r="G10" s="909"/>
      <c r="H10" s="909"/>
      <c r="I10" s="909"/>
      <c r="J10" s="889" t="s">
        <v>880</v>
      </c>
      <c r="K10" s="889"/>
      <c r="L10" s="889"/>
      <c r="M10" s="889"/>
      <c r="N10" s="33">
        <v>48547865289.099998</v>
      </c>
      <c r="O10" s="214"/>
      <c r="P10" s="34"/>
      <c r="Q10" s="910">
        <v>0</v>
      </c>
      <c r="R10" s="911">
        <v>0</v>
      </c>
      <c r="S10" s="915"/>
      <c r="T10" s="916"/>
      <c r="U10" s="917"/>
    </row>
    <row r="11" spans="1:21" ht="39.75" customHeight="1" x14ac:dyDescent="0.25">
      <c r="B11" s="283" t="s">
        <v>151</v>
      </c>
      <c r="C11" s="284"/>
      <c r="D11" s="881" t="s">
        <v>144</v>
      </c>
      <c r="E11" s="882"/>
      <c r="F11" s="79" t="s">
        <v>145</v>
      </c>
      <c r="G11" s="909"/>
      <c r="H11" s="909"/>
      <c r="I11" s="909"/>
      <c r="J11" s="889" t="s">
        <v>881</v>
      </c>
      <c r="K11" s="889"/>
      <c r="L11" s="889"/>
      <c r="M11" s="889"/>
      <c r="N11" s="33">
        <v>49940241269.099998</v>
      </c>
      <c r="O11" s="214"/>
      <c r="P11" s="34"/>
      <c r="Q11" s="910">
        <v>0</v>
      </c>
      <c r="R11" s="911">
        <v>0</v>
      </c>
      <c r="S11" s="205"/>
      <c r="T11" s="206"/>
      <c r="U11" s="207"/>
    </row>
    <row r="12" spans="1:21" ht="39.75" customHeight="1" x14ac:dyDescent="0.25">
      <c r="B12" s="283" t="s">
        <v>152</v>
      </c>
      <c r="C12" s="284"/>
      <c r="D12" s="881" t="s">
        <v>144</v>
      </c>
      <c r="E12" s="882"/>
      <c r="F12" s="79" t="s">
        <v>145</v>
      </c>
      <c r="G12" s="909"/>
      <c r="H12" s="909"/>
      <c r="I12" s="909"/>
      <c r="J12" s="889" t="s">
        <v>882</v>
      </c>
      <c r="K12" s="889"/>
      <c r="L12" s="889"/>
      <c r="M12" s="889"/>
      <c r="N12" s="33">
        <v>42430490883.199997</v>
      </c>
      <c r="O12" s="214"/>
      <c r="P12" s="34"/>
      <c r="Q12" s="910">
        <v>0</v>
      </c>
      <c r="R12" s="911">
        <v>0</v>
      </c>
      <c r="S12" s="205"/>
      <c r="T12" s="206"/>
      <c r="U12" s="207"/>
    </row>
    <row r="13" spans="1:21" ht="39.75" customHeight="1" x14ac:dyDescent="0.25">
      <c r="B13" s="283" t="s">
        <v>153</v>
      </c>
      <c r="C13" s="284"/>
      <c r="D13" s="881" t="s">
        <v>144</v>
      </c>
      <c r="E13" s="882"/>
      <c r="F13" s="79" t="s">
        <v>145</v>
      </c>
      <c r="G13" s="909"/>
      <c r="H13" s="909"/>
      <c r="I13" s="909"/>
      <c r="J13" s="889" t="s">
        <v>883</v>
      </c>
      <c r="K13" s="889"/>
      <c r="L13" s="889"/>
      <c r="M13" s="889"/>
      <c r="N13" s="33">
        <v>24948005269.599998</v>
      </c>
      <c r="O13" s="214"/>
      <c r="P13" s="35"/>
      <c r="Q13" s="910">
        <v>0</v>
      </c>
      <c r="R13" s="911">
        <v>0</v>
      </c>
      <c r="S13" s="205"/>
      <c r="T13" s="206"/>
      <c r="U13" s="207"/>
    </row>
    <row r="14" spans="1:21" ht="39.75" customHeight="1" x14ac:dyDescent="0.25">
      <c r="B14" s="900"/>
      <c r="C14" s="901"/>
      <c r="D14" s="902"/>
      <c r="E14" s="903"/>
      <c r="F14" s="36"/>
      <c r="G14" s="904"/>
      <c r="H14" s="904"/>
      <c r="I14" s="904"/>
      <c r="J14" s="905"/>
      <c r="K14" s="905"/>
      <c r="L14" s="906"/>
      <c r="M14" s="906"/>
      <c r="N14" s="108">
        <f>SUM(N6:N13)</f>
        <v>280370978115.09998</v>
      </c>
      <c r="O14" s="37"/>
      <c r="P14" s="38"/>
      <c r="Q14" s="907">
        <v>0</v>
      </c>
      <c r="R14" s="908">
        <v>0</v>
      </c>
      <c r="S14" s="899"/>
      <c r="T14" s="899"/>
      <c r="U14" s="899"/>
    </row>
    <row r="15" spans="1:21" ht="39.75" customHeight="1" x14ac:dyDescent="0.2">
      <c r="B15" s="283"/>
      <c r="C15" s="284"/>
      <c r="D15" s="881" t="s">
        <v>144</v>
      </c>
      <c r="E15" s="882"/>
      <c r="F15" s="79" t="s">
        <v>145</v>
      </c>
      <c r="G15" s="890">
        <v>3111530718</v>
      </c>
      <c r="H15" s="890"/>
      <c r="I15" s="890"/>
      <c r="J15" s="493"/>
      <c r="K15" s="493"/>
      <c r="L15" s="889" t="s">
        <v>154</v>
      </c>
      <c r="M15" s="889"/>
      <c r="N15" s="106"/>
      <c r="O15" s="59">
        <f>123.78/111.82</f>
        <v>1.1069576104453587</v>
      </c>
      <c r="P15" s="39" t="s">
        <v>155</v>
      </c>
      <c r="Q15" s="859">
        <f t="shared" ref="Q15:Q78" si="0">+G15/O15</f>
        <v>2810885158.2384872</v>
      </c>
      <c r="R15" s="860"/>
      <c r="S15" s="324"/>
      <c r="T15" s="324"/>
      <c r="U15" s="324"/>
    </row>
    <row r="16" spans="1:21" ht="39.75" customHeight="1" x14ac:dyDescent="0.2">
      <c r="B16" s="283"/>
      <c r="C16" s="284"/>
      <c r="D16" s="881" t="s">
        <v>144</v>
      </c>
      <c r="E16" s="882"/>
      <c r="F16" s="79" t="s">
        <v>145</v>
      </c>
      <c r="G16" s="798">
        <v>5503863348.5</v>
      </c>
      <c r="H16" s="854"/>
      <c r="I16" s="799"/>
      <c r="J16" s="898"/>
      <c r="K16" s="898"/>
      <c r="L16" s="889" t="s">
        <v>156</v>
      </c>
      <c r="M16" s="889"/>
      <c r="N16" s="32"/>
      <c r="O16" s="59">
        <f>123.78/111.82</f>
        <v>1.1069576104453587</v>
      </c>
      <c r="P16" s="39" t="s">
        <v>155</v>
      </c>
      <c r="Q16" s="859">
        <f t="shared" si="0"/>
        <v>4972063335.1855707</v>
      </c>
      <c r="R16" s="860"/>
      <c r="S16" s="324"/>
      <c r="T16" s="324"/>
      <c r="U16" s="324"/>
    </row>
    <row r="17" spans="2:21" ht="39.75" customHeight="1" x14ac:dyDescent="0.2">
      <c r="B17" s="283"/>
      <c r="C17" s="284"/>
      <c r="D17" s="881" t="s">
        <v>144</v>
      </c>
      <c r="E17" s="882"/>
      <c r="F17" s="79" t="s">
        <v>145</v>
      </c>
      <c r="G17" s="798">
        <v>263457714</v>
      </c>
      <c r="H17" s="854"/>
      <c r="I17" s="799"/>
      <c r="J17" s="898"/>
      <c r="K17" s="898"/>
      <c r="L17" s="889" t="s">
        <v>157</v>
      </c>
      <c r="M17" s="889"/>
      <c r="N17" s="32"/>
      <c r="O17" s="59">
        <f>123.78/111.82</f>
        <v>1.1069576104453587</v>
      </c>
      <c r="P17" s="39" t="s">
        <v>155</v>
      </c>
      <c r="Q17" s="859">
        <f t="shared" si="0"/>
        <v>238001628.53029567</v>
      </c>
      <c r="R17" s="860"/>
      <c r="S17" s="324"/>
      <c r="T17" s="324"/>
      <c r="U17" s="324"/>
    </row>
    <row r="18" spans="2:21" ht="39.75" customHeight="1" x14ac:dyDescent="0.2">
      <c r="B18" s="283"/>
      <c r="C18" s="284"/>
      <c r="D18" s="881" t="s">
        <v>144</v>
      </c>
      <c r="E18" s="882"/>
      <c r="F18" s="79" t="s">
        <v>145</v>
      </c>
      <c r="G18" s="798">
        <v>1636965150</v>
      </c>
      <c r="H18" s="854"/>
      <c r="I18" s="799"/>
      <c r="J18" s="891"/>
      <c r="K18" s="889"/>
      <c r="L18" s="889" t="s">
        <v>158</v>
      </c>
      <c r="M18" s="889"/>
      <c r="N18" s="32"/>
      <c r="O18" s="59">
        <f>123.78/111.82</f>
        <v>1.1069576104453587</v>
      </c>
      <c r="P18" s="39" t="s">
        <v>155</v>
      </c>
      <c r="Q18" s="859">
        <f t="shared" si="0"/>
        <v>1478796599.3940861</v>
      </c>
      <c r="R18" s="860"/>
      <c r="S18" s="324"/>
      <c r="T18" s="324"/>
      <c r="U18" s="324"/>
    </row>
    <row r="19" spans="2:21" ht="33.75" customHeight="1" x14ac:dyDescent="0.2">
      <c r="B19" s="283"/>
      <c r="C19" s="284"/>
      <c r="D19" s="881" t="s">
        <v>144</v>
      </c>
      <c r="E19" s="882"/>
      <c r="F19" s="79" t="s">
        <v>145</v>
      </c>
      <c r="G19" s="798">
        <v>2728275250</v>
      </c>
      <c r="H19" s="854"/>
      <c r="I19" s="799"/>
      <c r="J19" s="898"/>
      <c r="K19" s="898"/>
      <c r="L19" s="889" t="s">
        <v>159</v>
      </c>
      <c r="M19" s="889"/>
      <c r="N19" s="32"/>
      <c r="O19" s="109">
        <f>124.62/111.82</f>
        <v>1.1144696834197818</v>
      </c>
      <c r="P19" s="40" t="s">
        <v>160</v>
      </c>
      <c r="Q19" s="859">
        <f t="shared" si="0"/>
        <v>2448047973.4793773</v>
      </c>
      <c r="R19" s="860"/>
      <c r="S19" s="324"/>
      <c r="T19" s="324"/>
      <c r="U19" s="324"/>
    </row>
    <row r="20" spans="2:21" ht="30" customHeight="1" x14ac:dyDescent="0.2">
      <c r="B20" s="283"/>
      <c r="C20" s="284"/>
      <c r="D20" s="881" t="s">
        <v>144</v>
      </c>
      <c r="E20" s="882"/>
      <c r="F20" s="79" t="s">
        <v>145</v>
      </c>
      <c r="G20" s="798">
        <v>621675000</v>
      </c>
      <c r="H20" s="854"/>
      <c r="I20" s="799"/>
      <c r="J20" s="897"/>
      <c r="K20" s="897"/>
      <c r="L20" s="889" t="s">
        <v>161</v>
      </c>
      <c r="M20" s="889"/>
      <c r="N20" s="32"/>
      <c r="O20" s="109">
        <f>125.37/111.82</f>
        <v>1.1211768914326596</v>
      </c>
      <c r="P20" s="40" t="s">
        <v>162</v>
      </c>
      <c r="Q20" s="859">
        <f t="shared" si="0"/>
        <v>554484314.42928934</v>
      </c>
      <c r="R20" s="860"/>
      <c r="S20" s="324"/>
      <c r="T20" s="324"/>
      <c r="U20" s="324"/>
    </row>
    <row r="21" spans="2:21" ht="30" customHeight="1" x14ac:dyDescent="0.2">
      <c r="B21" s="283"/>
      <c r="C21" s="284"/>
      <c r="D21" s="881" t="s">
        <v>144</v>
      </c>
      <c r="E21" s="882"/>
      <c r="F21" s="79" t="s">
        <v>145</v>
      </c>
      <c r="G21" s="798">
        <v>764295785</v>
      </c>
      <c r="H21" s="854"/>
      <c r="I21" s="799"/>
      <c r="J21" s="897"/>
      <c r="K21" s="897"/>
      <c r="L21" s="889" t="s">
        <v>163</v>
      </c>
      <c r="M21" s="889"/>
      <c r="N21" s="32"/>
      <c r="O21" s="109">
        <f>125.37/111.82</f>
        <v>1.1211768914326596</v>
      </c>
      <c r="P21" s="40" t="s">
        <v>162</v>
      </c>
      <c r="Q21" s="859">
        <f t="shared" si="0"/>
        <v>681690633.15545988</v>
      </c>
      <c r="R21" s="860"/>
      <c r="S21" s="324"/>
      <c r="T21" s="324"/>
      <c r="U21" s="324"/>
    </row>
    <row r="22" spans="2:21" ht="30" customHeight="1" x14ac:dyDescent="0.2">
      <c r="B22" s="283"/>
      <c r="C22" s="284"/>
      <c r="D22" s="881" t="s">
        <v>144</v>
      </c>
      <c r="E22" s="882"/>
      <c r="F22" s="79" t="s">
        <v>145</v>
      </c>
      <c r="G22" s="798">
        <v>872199750</v>
      </c>
      <c r="H22" s="854"/>
      <c r="I22" s="799"/>
      <c r="J22" s="897"/>
      <c r="K22" s="897"/>
      <c r="L22" s="889" t="s">
        <v>164</v>
      </c>
      <c r="M22" s="889"/>
      <c r="N22" s="32"/>
      <c r="O22" s="109">
        <f>125.37/111.82</f>
        <v>1.1211768914326596</v>
      </c>
      <c r="P22" s="40" t="s">
        <v>162</v>
      </c>
      <c r="Q22" s="859">
        <f t="shared" si="0"/>
        <v>777932328.66714525</v>
      </c>
      <c r="R22" s="860"/>
      <c r="S22" s="324"/>
      <c r="T22" s="324"/>
      <c r="U22" s="324"/>
    </row>
    <row r="23" spans="2:21" ht="30" customHeight="1" x14ac:dyDescent="0.2">
      <c r="B23" s="283"/>
      <c r="C23" s="284"/>
      <c r="D23" s="881" t="s">
        <v>144</v>
      </c>
      <c r="E23" s="882"/>
      <c r="F23" s="79" t="s">
        <v>145</v>
      </c>
      <c r="G23" s="798">
        <v>19781458</v>
      </c>
      <c r="H23" s="854"/>
      <c r="I23" s="799"/>
      <c r="J23" s="897"/>
      <c r="K23" s="897"/>
      <c r="L23" s="889" t="s">
        <v>164</v>
      </c>
      <c r="M23" s="889"/>
      <c r="N23" s="32"/>
      <c r="O23" s="109">
        <f>125.37/111.82</f>
        <v>1.1211768914326596</v>
      </c>
      <c r="P23" s="40" t="s">
        <v>162</v>
      </c>
      <c r="Q23" s="859">
        <f t="shared" si="0"/>
        <v>17643476.378399935</v>
      </c>
      <c r="R23" s="860"/>
      <c r="S23" s="324"/>
      <c r="T23" s="324"/>
      <c r="U23" s="324"/>
    </row>
    <row r="24" spans="2:21" ht="30" customHeight="1" x14ac:dyDescent="0.2">
      <c r="B24" s="283"/>
      <c r="C24" s="284"/>
      <c r="D24" s="881" t="s">
        <v>144</v>
      </c>
      <c r="E24" s="882"/>
      <c r="F24" s="79" t="s">
        <v>145</v>
      </c>
      <c r="G24" s="798">
        <v>686624625</v>
      </c>
      <c r="H24" s="854"/>
      <c r="I24" s="799"/>
      <c r="J24" s="896"/>
      <c r="K24" s="896"/>
      <c r="L24" s="889" t="s">
        <v>165</v>
      </c>
      <c r="M24" s="889"/>
      <c r="N24" s="32"/>
      <c r="O24" s="109">
        <f>125.37/111.82</f>
        <v>1.1211768914326596</v>
      </c>
      <c r="P24" s="40" t="s">
        <v>162</v>
      </c>
      <c r="Q24" s="859">
        <f t="shared" si="0"/>
        <v>612414178.57142854</v>
      </c>
      <c r="R24" s="860"/>
      <c r="S24" s="324"/>
      <c r="T24" s="324"/>
      <c r="U24" s="324"/>
    </row>
    <row r="25" spans="2:21" ht="30" customHeight="1" x14ac:dyDescent="0.2">
      <c r="B25" s="283"/>
      <c r="C25" s="284"/>
      <c r="D25" s="881" t="s">
        <v>144</v>
      </c>
      <c r="E25" s="882"/>
      <c r="F25" s="79" t="s">
        <v>145</v>
      </c>
      <c r="G25" s="798">
        <v>2047764587</v>
      </c>
      <c r="H25" s="854"/>
      <c r="I25" s="799"/>
      <c r="J25" s="889"/>
      <c r="K25" s="889"/>
      <c r="L25" s="883" t="s">
        <v>166</v>
      </c>
      <c r="M25" s="883"/>
      <c r="N25" s="32"/>
      <c r="O25" s="109">
        <f>126.15/111.82</f>
        <v>1.1281523877660526</v>
      </c>
      <c r="P25" s="40" t="s">
        <v>167</v>
      </c>
      <c r="Q25" s="859">
        <f t="shared" si="0"/>
        <v>1815148918.8929052</v>
      </c>
      <c r="R25" s="860"/>
      <c r="S25" s="324"/>
      <c r="T25" s="324"/>
      <c r="U25" s="324"/>
    </row>
    <row r="26" spans="2:21" ht="30" customHeight="1" x14ac:dyDescent="0.2">
      <c r="B26" s="283"/>
      <c r="C26" s="284"/>
      <c r="D26" s="881" t="s">
        <v>144</v>
      </c>
      <c r="E26" s="882"/>
      <c r="F26" s="79" t="s">
        <v>145</v>
      </c>
      <c r="G26" s="798">
        <v>3071646881</v>
      </c>
      <c r="H26" s="854"/>
      <c r="I26" s="799"/>
      <c r="J26" s="896"/>
      <c r="K26" s="896"/>
      <c r="L26" s="883" t="s">
        <v>168</v>
      </c>
      <c r="M26" s="883"/>
      <c r="N26" s="32"/>
      <c r="O26" s="109">
        <f>126.15/111.82</f>
        <v>1.1281523877660526</v>
      </c>
      <c r="P26" s="40" t="s">
        <v>167</v>
      </c>
      <c r="Q26" s="859">
        <f t="shared" si="0"/>
        <v>2722723378.7825603</v>
      </c>
      <c r="R26" s="860"/>
      <c r="S26" s="324"/>
      <c r="T26" s="324"/>
      <c r="U26" s="324"/>
    </row>
    <row r="27" spans="2:21" ht="30" customHeight="1" x14ac:dyDescent="0.2">
      <c r="B27" s="283"/>
      <c r="C27" s="284"/>
      <c r="D27" s="881" t="s">
        <v>144</v>
      </c>
      <c r="E27" s="882"/>
      <c r="F27" s="79" t="s">
        <v>145</v>
      </c>
      <c r="G27" s="798">
        <v>3071646881</v>
      </c>
      <c r="H27" s="854"/>
      <c r="I27" s="799"/>
      <c r="J27" s="891"/>
      <c r="K27" s="889"/>
      <c r="L27" s="883" t="s">
        <v>169</v>
      </c>
      <c r="M27" s="883"/>
      <c r="N27" s="32"/>
      <c r="O27" s="109">
        <f>127.78/111.82</f>
        <v>1.1427293865140404</v>
      </c>
      <c r="P27" s="40" t="s">
        <v>170</v>
      </c>
      <c r="Q27" s="859">
        <f t="shared" si="0"/>
        <v>2687991502.8441072</v>
      </c>
      <c r="R27" s="860"/>
      <c r="S27" s="896"/>
      <c r="T27" s="896"/>
      <c r="U27" s="896"/>
    </row>
    <row r="28" spans="2:21" ht="30" customHeight="1" x14ac:dyDescent="0.2">
      <c r="B28" s="283"/>
      <c r="C28" s="284"/>
      <c r="D28" s="881" t="s">
        <v>144</v>
      </c>
      <c r="E28" s="882"/>
      <c r="F28" s="79" t="s">
        <v>145</v>
      </c>
      <c r="G28" s="798">
        <v>1769000000</v>
      </c>
      <c r="H28" s="854"/>
      <c r="I28" s="799"/>
      <c r="J28" s="891"/>
      <c r="K28" s="889"/>
      <c r="L28" s="883" t="s">
        <v>171</v>
      </c>
      <c r="M28" s="883"/>
      <c r="N28" s="32"/>
      <c r="O28" s="109">
        <f>127.78/111.82</f>
        <v>1.1427293865140404</v>
      </c>
      <c r="P28" s="40" t="s">
        <v>170</v>
      </c>
      <c r="Q28" s="859">
        <f t="shared" si="0"/>
        <v>1548048051.3382375</v>
      </c>
      <c r="R28" s="860"/>
      <c r="S28" s="896"/>
      <c r="T28" s="896"/>
      <c r="U28" s="896"/>
    </row>
    <row r="29" spans="2:21" ht="30" customHeight="1" x14ac:dyDescent="0.2">
      <c r="B29" s="283"/>
      <c r="C29" s="284"/>
      <c r="D29" s="881" t="s">
        <v>144</v>
      </c>
      <c r="E29" s="882"/>
      <c r="F29" s="79" t="s">
        <v>145</v>
      </c>
      <c r="G29" s="798">
        <v>2653500000</v>
      </c>
      <c r="H29" s="854"/>
      <c r="I29" s="799"/>
      <c r="J29" s="891"/>
      <c r="K29" s="889"/>
      <c r="L29" s="883" t="s">
        <v>172</v>
      </c>
      <c r="M29" s="883"/>
      <c r="N29" s="32"/>
      <c r="O29" s="109">
        <f>127.78/111.82</f>
        <v>1.1427293865140404</v>
      </c>
      <c r="P29" s="40" t="s">
        <v>170</v>
      </c>
      <c r="Q29" s="859">
        <f t="shared" si="0"/>
        <v>2322072077.0073562</v>
      </c>
      <c r="R29" s="860"/>
      <c r="S29" s="896"/>
      <c r="T29" s="896"/>
      <c r="U29" s="896"/>
    </row>
    <row r="30" spans="2:21" ht="30" customHeight="1" x14ac:dyDescent="0.2">
      <c r="B30" s="283"/>
      <c r="C30" s="284"/>
      <c r="D30" s="881" t="s">
        <v>144</v>
      </c>
      <c r="E30" s="882"/>
      <c r="F30" s="79" t="s">
        <v>145</v>
      </c>
      <c r="G30" s="798">
        <v>2653500000</v>
      </c>
      <c r="H30" s="854"/>
      <c r="I30" s="799"/>
      <c r="J30" s="889"/>
      <c r="K30" s="889"/>
      <c r="L30" s="883" t="s">
        <v>173</v>
      </c>
      <c r="M30" s="883"/>
      <c r="N30" s="32"/>
      <c r="O30" s="109">
        <f>129.41/111.82</f>
        <v>1.1573063852620282</v>
      </c>
      <c r="P30" s="40" t="s">
        <v>174</v>
      </c>
      <c r="Q30" s="859">
        <f t="shared" si="0"/>
        <v>2292824124.8744302</v>
      </c>
      <c r="R30" s="860"/>
      <c r="S30" s="896"/>
      <c r="T30" s="896"/>
      <c r="U30" s="896"/>
    </row>
    <row r="31" spans="2:21" ht="30" customHeight="1" x14ac:dyDescent="0.2">
      <c r="B31" s="283"/>
      <c r="C31" s="284"/>
      <c r="D31" s="881" t="s">
        <v>144</v>
      </c>
      <c r="E31" s="882"/>
      <c r="F31" s="79" t="s">
        <v>145</v>
      </c>
      <c r="G31" s="798">
        <v>2465000000</v>
      </c>
      <c r="H31" s="854"/>
      <c r="I31" s="799"/>
      <c r="J31" s="889"/>
      <c r="K31" s="889"/>
      <c r="L31" s="883" t="s">
        <v>175</v>
      </c>
      <c r="M31" s="883"/>
      <c r="N31" s="32"/>
      <c r="O31" s="109">
        <f>129.41/111.82</f>
        <v>1.1573063852620282</v>
      </c>
      <c r="P31" s="40" t="s">
        <v>174</v>
      </c>
      <c r="Q31" s="859">
        <f t="shared" si="0"/>
        <v>2129945908.3532958</v>
      </c>
      <c r="R31" s="860"/>
      <c r="S31" s="896"/>
      <c r="T31" s="896"/>
      <c r="U31" s="896"/>
    </row>
    <row r="32" spans="2:21" ht="30" customHeight="1" x14ac:dyDescent="0.2">
      <c r="B32" s="283"/>
      <c r="C32" s="284"/>
      <c r="D32" s="881" t="s">
        <v>144</v>
      </c>
      <c r="E32" s="882"/>
      <c r="F32" s="79" t="s">
        <v>145</v>
      </c>
      <c r="G32" s="798">
        <v>3697500000</v>
      </c>
      <c r="H32" s="854"/>
      <c r="I32" s="799"/>
      <c r="J32" s="896"/>
      <c r="K32" s="896"/>
      <c r="L32" s="883" t="s">
        <v>176</v>
      </c>
      <c r="M32" s="883"/>
      <c r="N32" s="32"/>
      <c r="O32" s="109">
        <f>129.41/111.82</f>
        <v>1.1573063852620282</v>
      </c>
      <c r="P32" s="40" t="s">
        <v>174</v>
      </c>
      <c r="Q32" s="859">
        <f t="shared" si="0"/>
        <v>3194918862.5299435</v>
      </c>
      <c r="R32" s="860"/>
      <c r="S32" s="896"/>
      <c r="T32" s="896"/>
      <c r="U32" s="896"/>
    </row>
    <row r="33" spans="2:21" ht="30" customHeight="1" x14ac:dyDescent="0.2">
      <c r="B33" s="283"/>
      <c r="C33" s="284"/>
      <c r="D33" s="881" t="s">
        <v>144</v>
      </c>
      <c r="E33" s="882"/>
      <c r="F33" s="79" t="s">
        <v>145</v>
      </c>
      <c r="G33" s="798">
        <v>3549440000</v>
      </c>
      <c r="H33" s="854"/>
      <c r="I33" s="799"/>
      <c r="J33" s="891"/>
      <c r="K33" s="889"/>
      <c r="L33" s="883" t="s">
        <v>177</v>
      </c>
      <c r="M33" s="883"/>
      <c r="N33" s="32"/>
      <c r="O33" s="109">
        <f>129.41/111.82</f>
        <v>1.1573063852620282</v>
      </c>
      <c r="P33" s="40" t="s">
        <v>174</v>
      </c>
      <c r="Q33" s="859">
        <f t="shared" si="0"/>
        <v>3066983855.9616723</v>
      </c>
      <c r="R33" s="860"/>
      <c r="S33" s="896"/>
      <c r="T33" s="896"/>
      <c r="U33" s="896"/>
    </row>
    <row r="34" spans="2:21" ht="30" customHeight="1" x14ac:dyDescent="0.2">
      <c r="B34" s="283"/>
      <c r="C34" s="284"/>
      <c r="D34" s="881" t="s">
        <v>144</v>
      </c>
      <c r="E34" s="882"/>
      <c r="F34" s="79" t="s">
        <v>145</v>
      </c>
      <c r="G34" s="798">
        <v>15478119</v>
      </c>
      <c r="H34" s="854"/>
      <c r="I34" s="799"/>
      <c r="J34" s="889"/>
      <c r="K34" s="889"/>
      <c r="L34" s="883" t="s">
        <v>178</v>
      </c>
      <c r="M34" s="883"/>
      <c r="N34" s="32"/>
      <c r="O34" s="109">
        <f>130.63/111.82</f>
        <v>1.1682167769629763</v>
      </c>
      <c r="P34" s="40" t="s">
        <v>179</v>
      </c>
      <c r="Q34" s="859">
        <f t="shared" si="0"/>
        <v>13249355.17553395</v>
      </c>
      <c r="R34" s="860"/>
      <c r="S34" s="896"/>
      <c r="T34" s="896"/>
      <c r="U34" s="896"/>
    </row>
    <row r="35" spans="2:21" ht="30" customHeight="1" x14ac:dyDescent="0.2">
      <c r="B35" s="283"/>
      <c r="C35" s="284"/>
      <c r="D35" s="881" t="s">
        <v>144</v>
      </c>
      <c r="E35" s="882"/>
      <c r="F35" s="79" t="s">
        <v>145</v>
      </c>
      <c r="G35" s="798">
        <v>2068530699</v>
      </c>
      <c r="H35" s="854"/>
      <c r="I35" s="799"/>
      <c r="J35" s="889"/>
      <c r="K35" s="889"/>
      <c r="L35" s="883" t="s">
        <v>180</v>
      </c>
      <c r="M35" s="883"/>
      <c r="N35" s="32"/>
      <c r="O35" s="109">
        <f>130.63/111.82</f>
        <v>1.1682167769629763</v>
      </c>
      <c r="P35" s="40" t="s">
        <v>179</v>
      </c>
      <c r="Q35" s="859">
        <f t="shared" si="0"/>
        <v>1770673679.5696239</v>
      </c>
      <c r="R35" s="860"/>
      <c r="S35" s="896"/>
      <c r="T35" s="896"/>
      <c r="U35" s="896"/>
    </row>
    <row r="36" spans="2:21" ht="30" customHeight="1" x14ac:dyDescent="0.2">
      <c r="B36" s="283"/>
      <c r="C36" s="284"/>
      <c r="D36" s="881" t="s">
        <v>144</v>
      </c>
      <c r="E36" s="882"/>
      <c r="F36" s="79" t="s">
        <v>145</v>
      </c>
      <c r="G36" s="798">
        <v>3102796048</v>
      </c>
      <c r="H36" s="854"/>
      <c r="I36" s="799"/>
      <c r="J36" s="889"/>
      <c r="K36" s="889"/>
      <c r="L36" s="883" t="s">
        <v>181</v>
      </c>
      <c r="M36" s="883"/>
      <c r="N36" s="32"/>
      <c r="O36" s="109">
        <f>130.63/111.82</f>
        <v>1.1682167769629763</v>
      </c>
      <c r="P36" s="40" t="s">
        <v>179</v>
      </c>
      <c r="Q36" s="859">
        <f t="shared" si="0"/>
        <v>2656010518.9264331</v>
      </c>
      <c r="R36" s="860"/>
      <c r="S36" s="896"/>
      <c r="T36" s="896"/>
      <c r="U36" s="896"/>
    </row>
    <row r="37" spans="2:21" ht="30" customHeight="1" x14ac:dyDescent="0.2">
      <c r="B37" s="283"/>
      <c r="C37" s="284"/>
      <c r="D37" s="881" t="s">
        <v>144</v>
      </c>
      <c r="E37" s="882"/>
      <c r="F37" s="79" t="s">
        <v>145</v>
      </c>
      <c r="G37" s="798">
        <v>3144320000</v>
      </c>
      <c r="H37" s="854"/>
      <c r="I37" s="799"/>
      <c r="J37" s="891"/>
      <c r="K37" s="889"/>
      <c r="L37" s="883" t="s">
        <v>182</v>
      </c>
      <c r="M37" s="883"/>
      <c r="N37" s="32"/>
      <c r="O37" s="109">
        <f>130.63/111.82</f>
        <v>1.1682167769629763</v>
      </c>
      <c r="P37" s="40" t="s">
        <v>179</v>
      </c>
      <c r="Q37" s="859">
        <f t="shared" si="0"/>
        <v>2691555250.7081065</v>
      </c>
      <c r="R37" s="860"/>
      <c r="S37" s="896"/>
      <c r="T37" s="896"/>
      <c r="U37" s="896"/>
    </row>
    <row r="38" spans="2:21" ht="30" customHeight="1" x14ac:dyDescent="0.2">
      <c r="B38" s="283"/>
      <c r="C38" s="284"/>
      <c r="D38" s="881" t="s">
        <v>144</v>
      </c>
      <c r="E38" s="882"/>
      <c r="F38" s="79" t="s">
        <v>145</v>
      </c>
      <c r="G38" s="798">
        <v>2453430908</v>
      </c>
      <c r="H38" s="854"/>
      <c r="I38" s="799"/>
      <c r="J38" s="889"/>
      <c r="K38" s="889"/>
      <c r="L38" s="883" t="s">
        <v>183</v>
      </c>
      <c r="M38" s="883"/>
      <c r="N38" s="32"/>
      <c r="O38" s="109">
        <f>131.28/111.82</f>
        <v>1.1740296905741372</v>
      </c>
      <c r="P38" s="40" t="s">
        <v>184</v>
      </c>
      <c r="Q38" s="859">
        <f t="shared" si="0"/>
        <v>2089752011.9786713</v>
      </c>
      <c r="R38" s="860"/>
      <c r="S38" s="896"/>
      <c r="T38" s="896"/>
      <c r="U38" s="896"/>
    </row>
    <row r="39" spans="2:21" ht="30" customHeight="1" x14ac:dyDescent="0.2">
      <c r="B39" s="283"/>
      <c r="C39" s="284"/>
      <c r="D39" s="881" t="s">
        <v>144</v>
      </c>
      <c r="E39" s="882"/>
      <c r="F39" s="79" t="s">
        <v>145</v>
      </c>
      <c r="G39" s="798">
        <v>3884800000</v>
      </c>
      <c r="H39" s="854"/>
      <c r="I39" s="799"/>
      <c r="J39" s="889"/>
      <c r="K39" s="889"/>
      <c r="L39" s="883" t="s">
        <v>185</v>
      </c>
      <c r="M39" s="883"/>
      <c r="N39" s="32"/>
      <c r="O39" s="109">
        <f>131.28/111.82</f>
        <v>1.1740296905741372</v>
      </c>
      <c r="P39" s="40" t="s">
        <v>184</v>
      </c>
      <c r="Q39" s="859">
        <f t="shared" si="0"/>
        <v>3308945277.2699566</v>
      </c>
      <c r="R39" s="860"/>
      <c r="S39" s="896"/>
      <c r="T39" s="896"/>
      <c r="U39" s="896"/>
    </row>
    <row r="40" spans="2:21" ht="30" customHeight="1" x14ac:dyDescent="0.2">
      <c r="B40" s="283"/>
      <c r="C40" s="284"/>
      <c r="D40" s="881" t="s">
        <v>144</v>
      </c>
      <c r="E40" s="882"/>
      <c r="F40" s="79" t="s">
        <v>145</v>
      </c>
      <c r="G40" s="798">
        <v>3680146362</v>
      </c>
      <c r="H40" s="854"/>
      <c r="I40" s="799"/>
      <c r="J40" s="889"/>
      <c r="K40" s="889"/>
      <c r="L40" s="883" t="s">
        <v>185</v>
      </c>
      <c r="M40" s="883"/>
      <c r="N40" s="32"/>
      <c r="O40" s="109">
        <f>131.28/111.82</f>
        <v>1.1740296905741372</v>
      </c>
      <c r="P40" s="40" t="s">
        <v>184</v>
      </c>
      <c r="Q40" s="859">
        <f t="shared" si="0"/>
        <v>3134628017.9680066</v>
      </c>
      <c r="R40" s="860"/>
      <c r="S40" s="896"/>
      <c r="T40" s="896"/>
      <c r="U40" s="896"/>
    </row>
    <row r="41" spans="2:21" ht="30" customHeight="1" x14ac:dyDescent="0.2">
      <c r="B41" s="283"/>
      <c r="C41" s="284"/>
      <c r="D41" s="881" t="s">
        <v>144</v>
      </c>
      <c r="E41" s="882"/>
      <c r="F41" s="79" t="s">
        <v>145</v>
      </c>
      <c r="G41" s="798">
        <v>1524124667</v>
      </c>
      <c r="H41" s="854"/>
      <c r="I41" s="799"/>
      <c r="J41" s="889"/>
      <c r="K41" s="889"/>
      <c r="L41" s="883" t="s">
        <v>186</v>
      </c>
      <c r="M41" s="883"/>
      <c r="N41" s="32"/>
      <c r="O41" s="109">
        <f>131.95/111.82</f>
        <v>1.1800214630656412</v>
      </c>
      <c r="P41" s="40" t="s">
        <v>187</v>
      </c>
      <c r="Q41" s="859">
        <f t="shared" si="0"/>
        <v>1291607580.6285715</v>
      </c>
      <c r="R41" s="860"/>
      <c r="S41" s="896"/>
      <c r="T41" s="896"/>
      <c r="U41" s="896"/>
    </row>
    <row r="42" spans="2:21" ht="30" customHeight="1" x14ac:dyDescent="0.2">
      <c r="B42" s="283"/>
      <c r="C42" s="284"/>
      <c r="D42" s="881" t="s">
        <v>144</v>
      </c>
      <c r="E42" s="882"/>
      <c r="F42" s="79" t="s">
        <v>145</v>
      </c>
      <c r="G42" s="890">
        <v>2286187000</v>
      </c>
      <c r="H42" s="890"/>
      <c r="I42" s="890"/>
      <c r="J42" s="889"/>
      <c r="K42" s="889"/>
      <c r="L42" s="883" t="s">
        <v>188</v>
      </c>
      <c r="M42" s="883"/>
      <c r="N42" s="32"/>
      <c r="O42" s="109">
        <f>131.95/111.82</f>
        <v>1.1800214630656412</v>
      </c>
      <c r="P42" s="40" t="s">
        <v>187</v>
      </c>
      <c r="Q42" s="859">
        <f t="shared" si="0"/>
        <v>1937411370.5191362</v>
      </c>
      <c r="R42" s="860"/>
      <c r="S42" s="324"/>
      <c r="T42" s="324"/>
      <c r="U42" s="324"/>
    </row>
    <row r="43" spans="2:21" ht="30" customHeight="1" x14ac:dyDescent="0.2">
      <c r="B43" s="283"/>
      <c r="C43" s="284"/>
      <c r="D43" s="881" t="s">
        <v>144</v>
      </c>
      <c r="E43" s="882"/>
      <c r="F43" s="79" t="s">
        <v>145</v>
      </c>
      <c r="G43" s="890">
        <v>2172591291</v>
      </c>
      <c r="H43" s="890"/>
      <c r="I43" s="890"/>
      <c r="J43" s="889"/>
      <c r="K43" s="889"/>
      <c r="L43" s="883" t="s">
        <v>188</v>
      </c>
      <c r="M43" s="883"/>
      <c r="N43" s="32"/>
      <c r="O43" s="109">
        <f>131.95/111.82</f>
        <v>1.1800214630656412</v>
      </c>
      <c r="P43" s="40" t="s">
        <v>187</v>
      </c>
      <c r="Q43" s="859">
        <f t="shared" si="0"/>
        <v>1841145571.501478</v>
      </c>
      <c r="R43" s="860"/>
      <c r="S43" s="324"/>
      <c r="T43" s="324"/>
      <c r="U43" s="324"/>
    </row>
    <row r="44" spans="2:21" ht="30" customHeight="1" x14ac:dyDescent="0.2">
      <c r="B44" s="283"/>
      <c r="C44" s="284"/>
      <c r="D44" s="881" t="s">
        <v>144</v>
      </c>
      <c r="E44" s="882"/>
      <c r="F44" s="79" t="s">
        <v>145</v>
      </c>
      <c r="G44" s="890">
        <v>2300677333</v>
      </c>
      <c r="H44" s="890"/>
      <c r="I44" s="890"/>
      <c r="J44" s="889"/>
      <c r="K44" s="889"/>
      <c r="L44" s="883" t="s">
        <v>189</v>
      </c>
      <c r="M44" s="883"/>
      <c r="N44" s="41"/>
      <c r="O44" s="109">
        <f>132.58/111.82</f>
        <v>1.1856555177964587</v>
      </c>
      <c r="P44" s="40" t="s">
        <v>190</v>
      </c>
      <c r="Q44" s="859">
        <f t="shared" si="0"/>
        <v>1940426454.7900133</v>
      </c>
      <c r="R44" s="860"/>
      <c r="S44" s="896"/>
      <c r="T44" s="896"/>
      <c r="U44" s="896"/>
    </row>
    <row r="45" spans="2:21" ht="30" customHeight="1" x14ac:dyDescent="0.2">
      <c r="B45" s="283"/>
      <c r="C45" s="284"/>
      <c r="D45" s="881" t="s">
        <v>144</v>
      </c>
      <c r="E45" s="882"/>
      <c r="F45" s="79" t="s">
        <v>145</v>
      </c>
      <c r="G45" s="890">
        <v>3451016000</v>
      </c>
      <c r="H45" s="890"/>
      <c r="I45" s="890"/>
      <c r="J45" s="889"/>
      <c r="K45" s="889"/>
      <c r="L45" s="883" t="s">
        <v>191</v>
      </c>
      <c r="M45" s="883" t="s">
        <v>191</v>
      </c>
      <c r="N45" s="41"/>
      <c r="O45" s="109">
        <f>132.58/111.82</f>
        <v>1.1856555177964587</v>
      </c>
      <c r="P45" s="40" t="s">
        <v>190</v>
      </c>
      <c r="Q45" s="859">
        <f t="shared" si="0"/>
        <v>2910639682.6067276</v>
      </c>
      <c r="R45" s="860"/>
      <c r="S45" s="896"/>
      <c r="T45" s="896"/>
      <c r="U45" s="896"/>
    </row>
    <row r="46" spans="2:21" ht="30" customHeight="1" x14ac:dyDescent="0.2">
      <c r="B46" s="283"/>
      <c r="C46" s="284"/>
      <c r="D46" s="881" t="s">
        <v>144</v>
      </c>
      <c r="E46" s="882"/>
      <c r="F46" s="79" t="s">
        <v>145</v>
      </c>
      <c r="G46" s="890">
        <v>3451016000</v>
      </c>
      <c r="H46" s="890"/>
      <c r="I46" s="890"/>
      <c r="J46" s="889"/>
      <c r="K46" s="889"/>
      <c r="L46" s="883" t="s">
        <v>192</v>
      </c>
      <c r="M46" s="883" t="s">
        <v>192</v>
      </c>
      <c r="N46" s="41"/>
      <c r="O46" s="109">
        <f>132.58/111.82</f>
        <v>1.1856555177964587</v>
      </c>
      <c r="P46" s="40" t="s">
        <v>190</v>
      </c>
      <c r="Q46" s="859">
        <f t="shared" si="0"/>
        <v>2910639682.6067276</v>
      </c>
      <c r="R46" s="860"/>
      <c r="S46" s="896"/>
      <c r="T46" s="896"/>
      <c r="U46" s="896"/>
    </row>
    <row r="47" spans="2:21" ht="30" customHeight="1" x14ac:dyDescent="0.2">
      <c r="B47" s="283"/>
      <c r="C47" s="284"/>
      <c r="D47" s="881" t="s">
        <v>144</v>
      </c>
      <c r="E47" s="882"/>
      <c r="F47" s="79" t="s">
        <v>145</v>
      </c>
      <c r="G47" s="890">
        <v>1592666667</v>
      </c>
      <c r="H47" s="890"/>
      <c r="I47" s="890"/>
      <c r="J47" s="889"/>
      <c r="K47" s="889"/>
      <c r="L47" s="883">
        <v>42594</v>
      </c>
      <c r="M47" s="883">
        <v>42594</v>
      </c>
      <c r="N47" s="41"/>
      <c r="O47" s="109">
        <f>133.27/111.82</f>
        <v>1.1918261491683064</v>
      </c>
      <c r="P47" s="40" t="s">
        <v>193</v>
      </c>
      <c r="Q47" s="859">
        <f t="shared" si="0"/>
        <v>1336324654.4904327</v>
      </c>
      <c r="R47" s="860"/>
      <c r="S47" s="896"/>
      <c r="T47" s="896"/>
      <c r="U47" s="896"/>
    </row>
    <row r="48" spans="2:21" ht="30" customHeight="1" x14ac:dyDescent="0.2">
      <c r="B48" s="283"/>
      <c r="C48" s="284"/>
      <c r="D48" s="881" t="s">
        <v>144</v>
      </c>
      <c r="E48" s="882"/>
      <c r="F48" s="79" t="s">
        <v>145</v>
      </c>
      <c r="G48" s="890">
        <v>733125000</v>
      </c>
      <c r="H48" s="890"/>
      <c r="I48" s="890"/>
      <c r="J48" s="889"/>
      <c r="K48" s="889"/>
      <c r="L48" s="883">
        <v>42601</v>
      </c>
      <c r="M48" s="883">
        <v>42601</v>
      </c>
      <c r="N48" s="41"/>
      <c r="O48" s="109">
        <f>133.27/111.82</f>
        <v>1.1918261491683064</v>
      </c>
      <c r="P48" s="40" t="s">
        <v>193</v>
      </c>
      <c r="Q48" s="859">
        <f t="shared" si="0"/>
        <v>615127466.79672837</v>
      </c>
      <c r="R48" s="860"/>
      <c r="S48" s="896"/>
      <c r="T48" s="896"/>
      <c r="U48" s="896"/>
    </row>
    <row r="49" spans="2:21" ht="30" customHeight="1" x14ac:dyDescent="0.2">
      <c r="B49" s="283"/>
      <c r="C49" s="284"/>
      <c r="D49" s="881" t="s">
        <v>144</v>
      </c>
      <c r="E49" s="882"/>
      <c r="F49" s="79" t="s">
        <v>145</v>
      </c>
      <c r="G49" s="890">
        <v>2360000000</v>
      </c>
      <c r="H49" s="890"/>
      <c r="I49" s="890"/>
      <c r="J49" s="889"/>
      <c r="K49" s="889"/>
      <c r="L49" s="883">
        <v>42613</v>
      </c>
      <c r="M49" s="883">
        <v>42613</v>
      </c>
      <c r="N49" s="41"/>
      <c r="O49" s="109">
        <f>133.27/111.82</f>
        <v>1.1918261491683064</v>
      </c>
      <c r="P49" s="40" t="s">
        <v>193</v>
      </c>
      <c r="Q49" s="859">
        <f t="shared" si="0"/>
        <v>1980154573.4223752</v>
      </c>
      <c r="R49" s="860"/>
      <c r="S49" s="896"/>
      <c r="T49" s="896"/>
      <c r="U49" s="896"/>
    </row>
    <row r="50" spans="2:21" ht="30" customHeight="1" x14ac:dyDescent="0.2">
      <c r="B50" s="283"/>
      <c r="C50" s="284"/>
      <c r="D50" s="881" t="s">
        <v>144</v>
      </c>
      <c r="E50" s="882"/>
      <c r="F50" s="79" t="s">
        <v>145</v>
      </c>
      <c r="G50" s="890">
        <v>1655875000</v>
      </c>
      <c r="H50" s="890"/>
      <c r="I50" s="890"/>
      <c r="J50" s="889"/>
      <c r="K50" s="889"/>
      <c r="L50" s="883">
        <v>42613</v>
      </c>
      <c r="M50" s="883">
        <v>42613</v>
      </c>
      <c r="N50" s="41"/>
      <c r="O50" s="109">
        <f>133.27/111.82</f>
        <v>1.1918261491683064</v>
      </c>
      <c r="P50" s="40" t="s">
        <v>193</v>
      </c>
      <c r="Q50" s="859">
        <f t="shared" si="0"/>
        <v>1389359514.5193965</v>
      </c>
      <c r="R50" s="860"/>
      <c r="S50" s="896"/>
      <c r="T50" s="896"/>
      <c r="U50" s="896"/>
    </row>
    <row r="51" spans="2:21" ht="30" customHeight="1" x14ac:dyDescent="0.2">
      <c r="B51" s="283"/>
      <c r="C51" s="284"/>
      <c r="D51" s="881" t="s">
        <v>144</v>
      </c>
      <c r="E51" s="882"/>
      <c r="F51" s="79" t="s">
        <v>145</v>
      </c>
      <c r="G51" s="890">
        <v>29000000</v>
      </c>
      <c r="H51" s="890"/>
      <c r="I51" s="890"/>
      <c r="J51" s="889"/>
      <c r="K51" s="889"/>
      <c r="L51" s="883">
        <v>42614</v>
      </c>
      <c r="M51" s="883">
        <v>42614</v>
      </c>
      <c r="N51" s="41"/>
      <c r="O51" s="109">
        <f>132.85/111.82</f>
        <v>1.1880701126810946</v>
      </c>
      <c r="P51" s="40" t="s">
        <v>194</v>
      </c>
      <c r="Q51" s="859">
        <f t="shared" si="0"/>
        <v>24409333.835152429</v>
      </c>
      <c r="R51" s="860"/>
      <c r="S51" s="896"/>
      <c r="T51" s="896"/>
      <c r="U51" s="896"/>
    </row>
    <row r="52" spans="2:21" ht="30" customHeight="1" x14ac:dyDescent="0.2">
      <c r="B52" s="283"/>
      <c r="C52" s="284"/>
      <c r="D52" s="881" t="s">
        <v>144</v>
      </c>
      <c r="E52" s="882"/>
      <c r="F52" s="79" t="s">
        <v>145</v>
      </c>
      <c r="G52" s="890">
        <v>600000000</v>
      </c>
      <c r="H52" s="890"/>
      <c r="I52" s="890"/>
      <c r="J52" s="889"/>
      <c r="K52" s="889"/>
      <c r="L52" s="883">
        <v>42627</v>
      </c>
      <c r="M52" s="883">
        <v>42627</v>
      </c>
      <c r="N52" s="41"/>
      <c r="O52" s="109">
        <f>132.85/111.82</f>
        <v>1.1880701126810946</v>
      </c>
      <c r="P52" s="40" t="s">
        <v>194</v>
      </c>
      <c r="Q52" s="859">
        <f t="shared" si="0"/>
        <v>505020700.0376364</v>
      </c>
      <c r="R52" s="860"/>
      <c r="S52" s="896"/>
      <c r="T52" s="896"/>
      <c r="U52" s="896"/>
    </row>
    <row r="53" spans="2:21" ht="30" customHeight="1" x14ac:dyDescent="0.2">
      <c r="B53" s="283"/>
      <c r="C53" s="284"/>
      <c r="D53" s="881" t="s">
        <v>144</v>
      </c>
      <c r="E53" s="882"/>
      <c r="F53" s="79" t="s">
        <v>145</v>
      </c>
      <c r="G53" s="890">
        <v>3570400000</v>
      </c>
      <c r="H53" s="890"/>
      <c r="I53" s="890"/>
      <c r="J53" s="889"/>
      <c r="K53" s="889"/>
      <c r="L53" s="883">
        <v>42629</v>
      </c>
      <c r="M53" s="883">
        <v>42629</v>
      </c>
      <c r="N53" s="41"/>
      <c r="O53" s="109">
        <f>132.85/111.82</f>
        <v>1.1880701126810946</v>
      </c>
      <c r="P53" s="40" t="s">
        <v>194</v>
      </c>
      <c r="Q53" s="859">
        <f t="shared" si="0"/>
        <v>3005209845.6906285</v>
      </c>
      <c r="R53" s="860"/>
      <c r="S53" s="896"/>
      <c r="T53" s="896"/>
      <c r="U53" s="896"/>
    </row>
    <row r="54" spans="2:21" ht="30" customHeight="1" x14ac:dyDescent="0.2">
      <c r="B54" s="283"/>
      <c r="C54" s="284"/>
      <c r="D54" s="881" t="s">
        <v>144</v>
      </c>
      <c r="E54" s="882"/>
      <c r="F54" s="79" t="s">
        <v>145</v>
      </c>
      <c r="G54" s="890">
        <v>1780266667</v>
      </c>
      <c r="H54" s="890"/>
      <c r="I54" s="890"/>
      <c r="J54" s="889"/>
      <c r="K54" s="889"/>
      <c r="L54" s="883">
        <v>42627</v>
      </c>
      <c r="M54" s="883">
        <v>42629</v>
      </c>
      <c r="N54" s="41"/>
      <c r="O54" s="109">
        <f>132.85/111.82</f>
        <v>1.1880701126810946</v>
      </c>
      <c r="P54" s="40" t="s">
        <v>194</v>
      </c>
      <c r="Q54" s="859">
        <f t="shared" si="0"/>
        <v>1498452530.7033496</v>
      </c>
      <c r="R54" s="860"/>
      <c r="S54" s="896"/>
      <c r="T54" s="896"/>
      <c r="U54" s="896"/>
    </row>
    <row r="55" spans="2:21" ht="30" customHeight="1" x14ac:dyDescent="0.2">
      <c r="B55" s="283"/>
      <c r="C55" s="284"/>
      <c r="D55" s="881" t="s">
        <v>144</v>
      </c>
      <c r="E55" s="882"/>
      <c r="F55" s="79" t="s">
        <v>145</v>
      </c>
      <c r="G55" s="890">
        <v>5000000000</v>
      </c>
      <c r="H55" s="890"/>
      <c r="I55" s="890"/>
      <c r="J55" s="889"/>
      <c r="K55" s="889"/>
      <c r="L55" s="883">
        <v>42657</v>
      </c>
      <c r="M55" s="883">
        <v>42657</v>
      </c>
      <c r="N55" s="41"/>
      <c r="O55" s="109">
        <f>132.78/111.82</f>
        <v>1.1874441065998929</v>
      </c>
      <c r="P55" s="40" t="s">
        <v>195</v>
      </c>
      <c r="Q55" s="859">
        <f t="shared" si="0"/>
        <v>4210724506.702816</v>
      </c>
      <c r="R55" s="860"/>
      <c r="S55" s="896"/>
      <c r="T55" s="896"/>
      <c r="U55" s="896"/>
    </row>
    <row r="56" spans="2:21" ht="30" customHeight="1" x14ac:dyDescent="0.2">
      <c r="B56" s="283"/>
      <c r="C56" s="284"/>
      <c r="D56" s="881" t="s">
        <v>144</v>
      </c>
      <c r="E56" s="882"/>
      <c r="F56" s="79" t="s">
        <v>145</v>
      </c>
      <c r="G56" s="890">
        <v>2900000000</v>
      </c>
      <c r="H56" s="890"/>
      <c r="I56" s="890"/>
      <c r="J56" s="889"/>
      <c r="K56" s="889"/>
      <c r="L56" s="883" t="s">
        <v>196</v>
      </c>
      <c r="M56" s="883" t="s">
        <v>196</v>
      </c>
      <c r="N56" s="41"/>
      <c r="O56" s="109">
        <f>132.78/111.82</f>
        <v>1.1874441065998929</v>
      </c>
      <c r="P56" s="40" t="s">
        <v>195</v>
      </c>
      <c r="Q56" s="859">
        <f t="shared" si="0"/>
        <v>2442220213.8876333</v>
      </c>
      <c r="R56" s="860"/>
      <c r="S56" s="896"/>
      <c r="T56" s="896"/>
      <c r="U56" s="896"/>
    </row>
    <row r="57" spans="2:21" ht="30" customHeight="1" x14ac:dyDescent="0.2">
      <c r="B57" s="283"/>
      <c r="C57" s="284"/>
      <c r="D57" s="881" t="s">
        <v>144</v>
      </c>
      <c r="E57" s="882"/>
      <c r="F57" s="79" t="s">
        <v>145</v>
      </c>
      <c r="G57" s="890">
        <v>3570400000</v>
      </c>
      <c r="H57" s="890"/>
      <c r="I57" s="890"/>
      <c r="J57" s="889"/>
      <c r="K57" s="889"/>
      <c r="L57" s="883" t="s">
        <v>197</v>
      </c>
      <c r="M57" s="883" t="s">
        <v>197</v>
      </c>
      <c r="N57" s="41"/>
      <c r="O57" s="109">
        <f>132.78/111.82</f>
        <v>1.1874441065998929</v>
      </c>
      <c r="P57" s="40" t="s">
        <v>195</v>
      </c>
      <c r="Q57" s="859">
        <f t="shared" si="0"/>
        <v>3006794155.746347</v>
      </c>
      <c r="R57" s="860"/>
      <c r="S57" s="896"/>
      <c r="T57" s="896"/>
      <c r="U57" s="896"/>
    </row>
    <row r="58" spans="2:21" ht="30" customHeight="1" x14ac:dyDescent="0.2">
      <c r="B58" s="283"/>
      <c r="C58" s="284"/>
      <c r="D58" s="881" t="s">
        <v>144</v>
      </c>
      <c r="E58" s="882"/>
      <c r="F58" s="79" t="s">
        <v>145</v>
      </c>
      <c r="G58" s="890">
        <v>5000000000</v>
      </c>
      <c r="H58" s="890"/>
      <c r="I58" s="890"/>
      <c r="J58" s="889"/>
      <c r="K58" s="889"/>
      <c r="L58" s="883" t="s">
        <v>198</v>
      </c>
      <c r="M58" s="883" t="s">
        <v>198</v>
      </c>
      <c r="N58" s="41"/>
      <c r="O58" s="109">
        <f>132.78/111.82</f>
        <v>1.1874441065998929</v>
      </c>
      <c r="P58" s="40" t="s">
        <v>195</v>
      </c>
      <c r="Q58" s="859">
        <f t="shared" si="0"/>
        <v>4210724506.702816</v>
      </c>
      <c r="R58" s="860"/>
      <c r="S58" s="894"/>
      <c r="T58" s="894"/>
      <c r="U58" s="894"/>
    </row>
    <row r="59" spans="2:21" ht="31.5" customHeight="1" x14ac:dyDescent="0.2">
      <c r="B59" s="283"/>
      <c r="C59" s="284"/>
      <c r="D59" s="881" t="s">
        <v>144</v>
      </c>
      <c r="E59" s="882"/>
      <c r="F59" s="79" t="s">
        <v>145</v>
      </c>
      <c r="G59" s="890">
        <v>433333333</v>
      </c>
      <c r="H59" s="890"/>
      <c r="I59" s="890"/>
      <c r="J59" s="889"/>
      <c r="K59" s="889"/>
      <c r="L59" s="883" t="s">
        <v>198</v>
      </c>
      <c r="M59" s="883" t="s">
        <v>198</v>
      </c>
      <c r="N59" s="41"/>
      <c r="O59" s="109">
        <f>132.78/111.82</f>
        <v>1.1874441065998929</v>
      </c>
      <c r="P59" s="40" t="s">
        <v>195</v>
      </c>
      <c r="Q59" s="859">
        <f t="shared" si="0"/>
        <v>364929456.96686244</v>
      </c>
      <c r="R59" s="860"/>
      <c r="S59" s="896"/>
      <c r="T59" s="896"/>
      <c r="U59" s="896"/>
    </row>
    <row r="60" spans="2:21" ht="27.75" customHeight="1" x14ac:dyDescent="0.2">
      <c r="B60" s="283"/>
      <c r="C60" s="284"/>
      <c r="D60" s="881" t="s">
        <v>144</v>
      </c>
      <c r="E60" s="882"/>
      <c r="F60" s="79" t="s">
        <v>145</v>
      </c>
      <c r="G60" s="890">
        <v>1260000000</v>
      </c>
      <c r="H60" s="890"/>
      <c r="I60" s="890"/>
      <c r="J60" s="889"/>
      <c r="K60" s="889"/>
      <c r="L60" s="883" t="s">
        <v>199</v>
      </c>
      <c r="M60" s="883" t="s">
        <v>199</v>
      </c>
      <c r="N60" s="41"/>
      <c r="O60" s="109">
        <f>132.7/111.82</f>
        <v>1.186728671078519</v>
      </c>
      <c r="P60" s="40" t="s">
        <v>200</v>
      </c>
      <c r="Q60" s="859">
        <f t="shared" si="0"/>
        <v>1061742275.8100981</v>
      </c>
      <c r="R60" s="860"/>
      <c r="S60" s="894"/>
      <c r="T60" s="894"/>
      <c r="U60" s="894"/>
    </row>
    <row r="61" spans="2:21" ht="31.5" customHeight="1" x14ac:dyDescent="0.2">
      <c r="B61" s="283"/>
      <c r="C61" s="284"/>
      <c r="D61" s="881" t="s">
        <v>144</v>
      </c>
      <c r="E61" s="882"/>
      <c r="F61" s="79" t="s">
        <v>145</v>
      </c>
      <c r="G61" s="890">
        <v>1890000000</v>
      </c>
      <c r="H61" s="890"/>
      <c r="I61" s="890"/>
      <c r="J61" s="895"/>
      <c r="K61" s="889"/>
      <c r="L61" s="883" t="s">
        <v>201</v>
      </c>
      <c r="M61" s="883" t="s">
        <v>201</v>
      </c>
      <c r="N61" s="41"/>
      <c r="O61" s="109">
        <f>132.7/111.82</f>
        <v>1.186728671078519</v>
      </c>
      <c r="P61" s="40" t="s">
        <v>200</v>
      </c>
      <c r="Q61" s="859">
        <f t="shared" si="0"/>
        <v>1592613413.715147</v>
      </c>
      <c r="R61" s="860"/>
      <c r="S61" s="896"/>
      <c r="T61" s="896"/>
      <c r="U61" s="896"/>
    </row>
    <row r="62" spans="2:21" ht="31.5" customHeight="1" x14ac:dyDescent="0.2">
      <c r="B62" s="283"/>
      <c r="C62" s="284"/>
      <c r="D62" s="881" t="s">
        <v>144</v>
      </c>
      <c r="E62" s="882"/>
      <c r="F62" s="79" t="s">
        <v>145</v>
      </c>
      <c r="G62" s="890">
        <v>1890000000</v>
      </c>
      <c r="H62" s="890"/>
      <c r="I62" s="890"/>
      <c r="J62" s="889"/>
      <c r="K62" s="889"/>
      <c r="L62" s="883" t="s">
        <v>202</v>
      </c>
      <c r="M62" s="883" t="s">
        <v>202</v>
      </c>
      <c r="N62" s="41"/>
      <c r="O62" s="109">
        <f>132.7/111.82</f>
        <v>1.186728671078519</v>
      </c>
      <c r="P62" s="40" t="s">
        <v>200</v>
      </c>
      <c r="Q62" s="859">
        <f t="shared" si="0"/>
        <v>1592613413.715147</v>
      </c>
      <c r="R62" s="860"/>
      <c r="S62" s="880"/>
      <c r="T62" s="880"/>
      <c r="U62" s="880"/>
    </row>
    <row r="63" spans="2:21" ht="31.5" customHeight="1" x14ac:dyDescent="0.2">
      <c r="B63" s="283"/>
      <c r="C63" s="284"/>
      <c r="D63" s="881" t="s">
        <v>144</v>
      </c>
      <c r="E63" s="882"/>
      <c r="F63" s="79" t="s">
        <v>145</v>
      </c>
      <c r="G63" s="890">
        <v>1440000000</v>
      </c>
      <c r="H63" s="890"/>
      <c r="I63" s="890"/>
      <c r="J63" s="889"/>
      <c r="K63" s="889"/>
      <c r="L63" s="883">
        <v>42755</v>
      </c>
      <c r="M63" s="883" t="s">
        <v>202</v>
      </c>
      <c r="N63" s="41"/>
      <c r="O63" s="109">
        <f>133.4/111.82</f>
        <v>1.1929887318905386</v>
      </c>
      <c r="P63" s="40" t="s">
        <v>203</v>
      </c>
      <c r="Q63" s="859">
        <f t="shared" si="0"/>
        <v>1207052473.7631183</v>
      </c>
      <c r="R63" s="860"/>
      <c r="S63" s="880"/>
      <c r="T63" s="880"/>
      <c r="U63" s="880"/>
    </row>
    <row r="64" spans="2:21" ht="31.5" customHeight="1" x14ac:dyDescent="0.2">
      <c r="B64" s="283"/>
      <c r="C64" s="284"/>
      <c r="D64" s="881" t="s">
        <v>144</v>
      </c>
      <c r="E64" s="882"/>
      <c r="F64" s="79" t="s">
        <v>145</v>
      </c>
      <c r="G64" s="890">
        <v>1440000000</v>
      </c>
      <c r="H64" s="890"/>
      <c r="I64" s="890"/>
      <c r="J64" s="889"/>
      <c r="K64" s="889"/>
      <c r="L64" s="883">
        <v>42755</v>
      </c>
      <c r="M64" s="883" t="s">
        <v>202</v>
      </c>
      <c r="N64" s="41"/>
      <c r="O64" s="109">
        <f>133.4/111.82</f>
        <v>1.1929887318905386</v>
      </c>
      <c r="P64" s="40" t="s">
        <v>203</v>
      </c>
      <c r="Q64" s="859">
        <f t="shared" si="0"/>
        <v>1207052473.7631183</v>
      </c>
      <c r="R64" s="860"/>
      <c r="S64" s="880"/>
      <c r="T64" s="880"/>
      <c r="U64" s="880"/>
    </row>
    <row r="65" spans="2:21" ht="31.5" customHeight="1" x14ac:dyDescent="0.2">
      <c r="B65" s="283"/>
      <c r="C65" s="284"/>
      <c r="D65" s="881" t="s">
        <v>144</v>
      </c>
      <c r="E65" s="882"/>
      <c r="F65" s="79" t="s">
        <v>145</v>
      </c>
      <c r="G65" s="890">
        <v>960000000</v>
      </c>
      <c r="H65" s="890"/>
      <c r="I65" s="890"/>
      <c r="J65" s="889"/>
      <c r="K65" s="889"/>
      <c r="L65" s="883" t="s">
        <v>204</v>
      </c>
      <c r="M65" s="883" t="s">
        <v>202</v>
      </c>
      <c r="N65" s="41"/>
      <c r="O65" s="109">
        <f>134.77/111.82</f>
        <v>1.2052405651940621</v>
      </c>
      <c r="P65" s="40" t="s">
        <v>205</v>
      </c>
      <c r="Q65" s="859">
        <f t="shared" si="0"/>
        <v>796521481.04177475</v>
      </c>
      <c r="R65" s="860"/>
      <c r="S65" s="880"/>
      <c r="T65" s="880"/>
      <c r="U65" s="880"/>
    </row>
    <row r="66" spans="2:21" ht="31.5" customHeight="1" x14ac:dyDescent="0.2">
      <c r="B66" s="283"/>
      <c r="C66" s="284"/>
      <c r="D66" s="881" t="s">
        <v>144</v>
      </c>
      <c r="E66" s="882"/>
      <c r="F66" s="79" t="s">
        <v>145</v>
      </c>
      <c r="G66" s="890">
        <v>3450000000</v>
      </c>
      <c r="H66" s="890"/>
      <c r="I66" s="890"/>
      <c r="J66" s="889"/>
      <c r="K66" s="889"/>
      <c r="L66" s="883">
        <v>42826</v>
      </c>
      <c r="M66" s="883" t="s">
        <v>202</v>
      </c>
      <c r="N66" s="41"/>
      <c r="O66" s="109">
        <f>134.77/111.82</f>
        <v>1.2052405651940621</v>
      </c>
      <c r="P66" s="40" t="s">
        <v>206</v>
      </c>
      <c r="Q66" s="859">
        <f t="shared" si="0"/>
        <v>2862499072.4938779</v>
      </c>
      <c r="R66" s="860"/>
      <c r="S66" s="880"/>
      <c r="T66" s="880"/>
      <c r="U66" s="880"/>
    </row>
    <row r="67" spans="2:21" ht="31.5" customHeight="1" x14ac:dyDescent="0.2">
      <c r="B67" s="283"/>
      <c r="C67" s="284"/>
      <c r="D67" s="881" t="s">
        <v>144</v>
      </c>
      <c r="E67" s="882"/>
      <c r="F67" s="79" t="s">
        <v>145</v>
      </c>
      <c r="G67" s="890">
        <v>2300000000</v>
      </c>
      <c r="H67" s="890"/>
      <c r="I67" s="890"/>
      <c r="J67" s="891"/>
      <c r="K67" s="889"/>
      <c r="L67" s="883">
        <v>42788</v>
      </c>
      <c r="M67" s="883" t="s">
        <v>202</v>
      </c>
      <c r="N67" s="41"/>
      <c r="O67" s="109">
        <f>134.77/111.82</f>
        <v>1.2052405651940621</v>
      </c>
      <c r="P67" s="40" t="s">
        <v>206</v>
      </c>
      <c r="Q67" s="859">
        <f t="shared" si="0"/>
        <v>1908332714.9959188</v>
      </c>
      <c r="R67" s="860"/>
      <c r="S67" s="880"/>
      <c r="T67" s="880"/>
      <c r="U67" s="880"/>
    </row>
    <row r="68" spans="2:21" ht="31.5" customHeight="1" x14ac:dyDescent="0.2">
      <c r="B68" s="283"/>
      <c r="C68" s="284"/>
      <c r="D68" s="881" t="s">
        <v>144</v>
      </c>
      <c r="E68" s="882"/>
      <c r="F68" s="79" t="s">
        <v>145</v>
      </c>
      <c r="G68" s="890">
        <v>3450000000</v>
      </c>
      <c r="H68" s="890"/>
      <c r="I68" s="890"/>
      <c r="J68" s="889"/>
      <c r="K68" s="889"/>
      <c r="L68" s="883">
        <v>42786</v>
      </c>
      <c r="M68" s="883" t="s">
        <v>202</v>
      </c>
      <c r="N68" s="41"/>
      <c r="O68" s="109">
        <f>136.12/111.82</f>
        <v>1.2173135396172421</v>
      </c>
      <c r="P68" s="40" t="s">
        <v>206</v>
      </c>
      <c r="Q68" s="859">
        <f t="shared" si="0"/>
        <v>2834109609.1683807</v>
      </c>
      <c r="R68" s="860"/>
      <c r="S68" s="880"/>
      <c r="T68" s="880"/>
      <c r="U68" s="880"/>
    </row>
    <row r="69" spans="2:21" ht="31.5" customHeight="1" x14ac:dyDescent="0.2">
      <c r="B69" s="283"/>
      <c r="C69" s="284"/>
      <c r="D69" s="881" t="s">
        <v>144</v>
      </c>
      <c r="E69" s="882"/>
      <c r="F69" s="79" t="s">
        <v>145</v>
      </c>
      <c r="G69" s="890">
        <v>330000000</v>
      </c>
      <c r="H69" s="890"/>
      <c r="I69" s="890"/>
      <c r="J69" s="891"/>
      <c r="K69" s="889"/>
      <c r="L69" s="883">
        <v>42842</v>
      </c>
      <c r="M69" s="883" t="s">
        <v>202</v>
      </c>
      <c r="N69" s="41"/>
      <c r="O69" s="109">
        <f t="shared" ref="O69:O71" si="1">136.76/111.82</f>
        <v>1.2230370237882311</v>
      </c>
      <c r="P69" s="40" t="s">
        <v>206</v>
      </c>
      <c r="Q69" s="859">
        <f t="shared" si="0"/>
        <v>269820122.84293652</v>
      </c>
      <c r="R69" s="860"/>
      <c r="S69" s="880"/>
      <c r="T69" s="880"/>
      <c r="U69" s="880"/>
    </row>
    <row r="70" spans="2:21" ht="31.5" customHeight="1" x14ac:dyDescent="0.2">
      <c r="B70" s="283"/>
      <c r="C70" s="284"/>
      <c r="D70" s="881" t="s">
        <v>144</v>
      </c>
      <c r="E70" s="882"/>
      <c r="F70" s="79" t="s">
        <v>145</v>
      </c>
      <c r="G70" s="890">
        <v>90000000</v>
      </c>
      <c r="H70" s="890"/>
      <c r="I70" s="890"/>
      <c r="J70" s="889"/>
      <c r="K70" s="889"/>
      <c r="L70" s="892" t="s">
        <v>207</v>
      </c>
      <c r="M70" s="893"/>
      <c r="N70" s="41"/>
      <c r="O70" s="109">
        <f t="shared" si="1"/>
        <v>1.2230370237882311</v>
      </c>
      <c r="P70" s="40" t="s">
        <v>206</v>
      </c>
      <c r="Q70" s="859">
        <f t="shared" si="0"/>
        <v>73587306.229891777</v>
      </c>
      <c r="R70" s="860"/>
      <c r="S70" s="880"/>
      <c r="T70" s="880"/>
      <c r="U70" s="880"/>
    </row>
    <row r="71" spans="2:21" ht="31.5" customHeight="1" x14ac:dyDescent="0.2">
      <c r="B71" s="283"/>
      <c r="C71" s="284"/>
      <c r="D71" s="881" t="s">
        <v>144</v>
      </c>
      <c r="E71" s="882"/>
      <c r="F71" s="79" t="s">
        <v>145</v>
      </c>
      <c r="G71" s="890">
        <v>420000000</v>
      </c>
      <c r="H71" s="890"/>
      <c r="I71" s="890"/>
      <c r="J71" s="891"/>
      <c r="K71" s="889"/>
      <c r="L71" s="883" t="s">
        <v>208</v>
      </c>
      <c r="M71" s="883" t="s">
        <v>202</v>
      </c>
      <c r="N71" s="41"/>
      <c r="O71" s="109">
        <f t="shared" si="1"/>
        <v>1.2230370237882311</v>
      </c>
      <c r="P71" s="40" t="s">
        <v>206</v>
      </c>
      <c r="Q71" s="859">
        <f t="shared" si="0"/>
        <v>343407429.07282829</v>
      </c>
      <c r="R71" s="860"/>
      <c r="S71" s="880"/>
      <c r="T71" s="880"/>
      <c r="U71" s="880"/>
    </row>
    <row r="72" spans="2:21" ht="31.5" customHeight="1" x14ac:dyDescent="0.2">
      <c r="B72" s="283"/>
      <c r="C72" s="284"/>
      <c r="D72" s="881" t="s">
        <v>144</v>
      </c>
      <c r="E72" s="882"/>
      <c r="F72" s="79" t="s">
        <v>145</v>
      </c>
      <c r="G72" s="890">
        <v>75000000</v>
      </c>
      <c r="H72" s="890"/>
      <c r="I72" s="890"/>
      <c r="J72" s="889"/>
      <c r="K72" s="889"/>
      <c r="L72" s="883" t="s">
        <v>209</v>
      </c>
      <c r="M72" s="883" t="s">
        <v>202</v>
      </c>
      <c r="N72" s="41"/>
      <c r="O72" s="109">
        <f t="shared" ref="O72:O79" si="2">137.4/111.82</f>
        <v>1.2287605079592203</v>
      </c>
      <c r="P72" s="40" t="s">
        <v>210</v>
      </c>
      <c r="Q72" s="859">
        <f t="shared" si="0"/>
        <v>61037117.903930128</v>
      </c>
      <c r="R72" s="860"/>
      <c r="S72" s="880"/>
      <c r="T72" s="880"/>
      <c r="U72" s="880"/>
    </row>
    <row r="73" spans="2:21" ht="31.5" customHeight="1" x14ac:dyDescent="0.2">
      <c r="B73" s="283"/>
      <c r="C73" s="284"/>
      <c r="D73" s="881" t="s">
        <v>144</v>
      </c>
      <c r="E73" s="882"/>
      <c r="F73" s="79" t="s">
        <v>145</v>
      </c>
      <c r="G73" s="890">
        <v>280000000</v>
      </c>
      <c r="H73" s="890"/>
      <c r="I73" s="890"/>
      <c r="J73" s="889"/>
      <c r="K73" s="889"/>
      <c r="L73" s="883" t="s">
        <v>211</v>
      </c>
      <c r="M73" s="883" t="s">
        <v>202</v>
      </c>
      <c r="N73" s="41"/>
      <c r="O73" s="109">
        <f t="shared" si="2"/>
        <v>1.2287605079592203</v>
      </c>
      <c r="P73" s="40" t="s">
        <v>210</v>
      </c>
      <c r="Q73" s="859">
        <f t="shared" si="0"/>
        <v>227871906.84133914</v>
      </c>
      <c r="R73" s="860"/>
      <c r="S73" s="880"/>
      <c r="T73" s="880"/>
      <c r="U73" s="880"/>
    </row>
    <row r="74" spans="2:21" ht="31.5" customHeight="1" x14ac:dyDescent="0.2">
      <c r="B74" s="283"/>
      <c r="C74" s="284"/>
      <c r="D74" s="881" t="s">
        <v>144</v>
      </c>
      <c r="E74" s="882"/>
      <c r="F74" s="79" t="s">
        <v>145</v>
      </c>
      <c r="G74" s="890">
        <v>50000000</v>
      </c>
      <c r="H74" s="890"/>
      <c r="I74" s="890"/>
      <c r="J74" s="889"/>
      <c r="K74" s="889"/>
      <c r="L74" s="883" t="s">
        <v>212</v>
      </c>
      <c r="M74" s="883" t="s">
        <v>202</v>
      </c>
      <c r="N74" s="41"/>
      <c r="O74" s="109">
        <f t="shared" si="2"/>
        <v>1.2287605079592203</v>
      </c>
      <c r="P74" s="40" t="s">
        <v>210</v>
      </c>
      <c r="Q74" s="859">
        <f t="shared" si="0"/>
        <v>40691411.935953416</v>
      </c>
      <c r="R74" s="860"/>
      <c r="S74" s="880"/>
      <c r="T74" s="880"/>
      <c r="U74" s="880"/>
    </row>
    <row r="75" spans="2:21" ht="31.5" customHeight="1" x14ac:dyDescent="0.2">
      <c r="B75" s="283"/>
      <c r="C75" s="284"/>
      <c r="D75" s="881" t="s">
        <v>144</v>
      </c>
      <c r="E75" s="882"/>
      <c r="F75" s="79" t="s">
        <v>145</v>
      </c>
      <c r="G75" s="890">
        <v>187500000</v>
      </c>
      <c r="H75" s="890"/>
      <c r="I75" s="890"/>
      <c r="J75" s="889"/>
      <c r="K75" s="889"/>
      <c r="L75" s="883" t="s">
        <v>213</v>
      </c>
      <c r="M75" s="883" t="s">
        <v>202</v>
      </c>
      <c r="N75" s="41"/>
      <c r="O75" s="109">
        <f t="shared" si="2"/>
        <v>1.2287605079592203</v>
      </c>
      <c r="P75" s="40" t="s">
        <v>210</v>
      </c>
      <c r="Q75" s="859">
        <f t="shared" si="0"/>
        <v>152592794.75982532</v>
      </c>
      <c r="R75" s="860"/>
      <c r="S75" s="880"/>
      <c r="T75" s="880"/>
      <c r="U75" s="880"/>
    </row>
    <row r="76" spans="2:21" ht="31.5" customHeight="1" x14ac:dyDescent="0.2">
      <c r="B76" s="283"/>
      <c r="C76" s="284"/>
      <c r="D76" s="881" t="s">
        <v>144</v>
      </c>
      <c r="E76" s="882"/>
      <c r="F76" s="79" t="s">
        <v>145</v>
      </c>
      <c r="G76" s="890">
        <v>100000000</v>
      </c>
      <c r="H76" s="890"/>
      <c r="I76" s="890"/>
      <c r="J76" s="889"/>
      <c r="K76" s="889"/>
      <c r="L76" s="883" t="s">
        <v>214</v>
      </c>
      <c r="M76" s="883" t="s">
        <v>202</v>
      </c>
      <c r="N76" s="41"/>
      <c r="O76" s="109">
        <f t="shared" si="2"/>
        <v>1.2287605079592203</v>
      </c>
      <c r="P76" s="40" t="s">
        <v>210</v>
      </c>
      <c r="Q76" s="859">
        <f t="shared" si="0"/>
        <v>81382823.871906832</v>
      </c>
      <c r="R76" s="860"/>
      <c r="S76" s="880"/>
      <c r="T76" s="880"/>
      <c r="U76" s="880"/>
    </row>
    <row r="77" spans="2:21" ht="31.5" customHeight="1" x14ac:dyDescent="0.2">
      <c r="B77" s="283"/>
      <c r="C77" s="284"/>
      <c r="D77" s="881" t="s">
        <v>144</v>
      </c>
      <c r="E77" s="882"/>
      <c r="F77" s="79" t="s">
        <v>145</v>
      </c>
      <c r="G77" s="890">
        <v>187500000</v>
      </c>
      <c r="H77" s="890"/>
      <c r="I77" s="890"/>
      <c r="J77" s="889"/>
      <c r="K77" s="889"/>
      <c r="L77" s="883" t="s">
        <v>215</v>
      </c>
      <c r="M77" s="883" t="s">
        <v>202</v>
      </c>
      <c r="N77" s="41"/>
      <c r="O77" s="109">
        <f t="shared" si="2"/>
        <v>1.2287605079592203</v>
      </c>
      <c r="P77" s="40" t="s">
        <v>210</v>
      </c>
      <c r="Q77" s="859">
        <f t="shared" si="0"/>
        <v>152592794.75982532</v>
      </c>
      <c r="R77" s="860"/>
      <c r="S77" s="880"/>
      <c r="T77" s="880"/>
      <c r="U77" s="880"/>
    </row>
    <row r="78" spans="2:21" ht="31.5" customHeight="1" x14ac:dyDescent="0.2">
      <c r="B78" s="283"/>
      <c r="C78" s="284"/>
      <c r="D78" s="881" t="s">
        <v>144</v>
      </c>
      <c r="E78" s="882"/>
      <c r="F78" s="79" t="s">
        <v>145</v>
      </c>
      <c r="G78" s="890">
        <v>90000000</v>
      </c>
      <c r="H78" s="890"/>
      <c r="I78" s="890"/>
      <c r="J78" s="889"/>
      <c r="K78" s="889"/>
      <c r="L78" s="883" t="s">
        <v>215</v>
      </c>
      <c r="M78" s="883" t="s">
        <v>202</v>
      </c>
      <c r="N78" s="41"/>
      <c r="O78" s="109">
        <f t="shared" si="2"/>
        <v>1.2287605079592203</v>
      </c>
      <c r="P78" s="40" t="s">
        <v>210</v>
      </c>
      <c r="Q78" s="859">
        <f t="shared" si="0"/>
        <v>73244541.484716147</v>
      </c>
      <c r="R78" s="860"/>
      <c r="S78" s="880"/>
      <c r="T78" s="880"/>
      <c r="U78" s="880"/>
    </row>
    <row r="79" spans="2:21" ht="31.5" customHeight="1" x14ac:dyDescent="0.2">
      <c r="B79" s="283"/>
      <c r="C79" s="284"/>
      <c r="D79" s="881" t="s">
        <v>144</v>
      </c>
      <c r="E79" s="882"/>
      <c r="F79" s="79" t="s">
        <v>145</v>
      </c>
      <c r="G79" s="890">
        <v>25000000</v>
      </c>
      <c r="H79" s="890"/>
      <c r="I79" s="890"/>
      <c r="J79" s="891"/>
      <c r="K79" s="889"/>
      <c r="L79" s="883" t="s">
        <v>216</v>
      </c>
      <c r="M79" s="883" t="s">
        <v>202</v>
      </c>
      <c r="N79" s="41"/>
      <c r="O79" s="109">
        <f t="shared" si="2"/>
        <v>1.2287605079592203</v>
      </c>
      <c r="P79" s="40" t="s">
        <v>210</v>
      </c>
      <c r="Q79" s="859">
        <f t="shared" ref="Q79:Q110" si="3">+G79/O79</f>
        <v>20345705.967976708</v>
      </c>
      <c r="R79" s="860"/>
      <c r="S79" s="880"/>
      <c r="T79" s="880"/>
      <c r="U79" s="880"/>
    </row>
    <row r="80" spans="2:21" ht="31.5" customHeight="1" x14ac:dyDescent="0.2">
      <c r="B80" s="283"/>
      <c r="C80" s="284"/>
      <c r="D80" s="881" t="s">
        <v>144</v>
      </c>
      <c r="E80" s="882"/>
      <c r="F80" s="79" t="s">
        <v>145</v>
      </c>
      <c r="G80" s="890">
        <v>15000000</v>
      </c>
      <c r="H80" s="890"/>
      <c r="I80" s="890"/>
      <c r="J80" s="891"/>
      <c r="K80" s="889"/>
      <c r="L80" s="883" t="s">
        <v>217</v>
      </c>
      <c r="M80" s="883" t="s">
        <v>202</v>
      </c>
      <c r="N80" s="41"/>
      <c r="O80" s="109">
        <f>138.05/111.82</f>
        <v>1.2345734215703812</v>
      </c>
      <c r="P80" s="40" t="s">
        <v>218</v>
      </c>
      <c r="Q80" s="859">
        <f t="shared" si="3"/>
        <v>12149945.67185802</v>
      </c>
      <c r="R80" s="860"/>
      <c r="S80" s="880"/>
      <c r="T80" s="880"/>
      <c r="U80" s="880"/>
    </row>
    <row r="81" spans="2:21" ht="31.5" customHeight="1" x14ac:dyDescent="0.2">
      <c r="B81" s="283"/>
      <c r="C81" s="284"/>
      <c r="D81" s="881" t="s">
        <v>144</v>
      </c>
      <c r="E81" s="882"/>
      <c r="F81" s="79" t="s">
        <v>145</v>
      </c>
      <c r="G81" s="890">
        <v>10000000</v>
      </c>
      <c r="H81" s="890"/>
      <c r="I81" s="890"/>
      <c r="J81" s="891"/>
      <c r="K81" s="889"/>
      <c r="L81" s="883" t="s">
        <v>219</v>
      </c>
      <c r="M81" s="883" t="s">
        <v>202</v>
      </c>
      <c r="N81" s="41"/>
      <c r="O81" s="109">
        <f>138.05/111.82</f>
        <v>1.2345734215703812</v>
      </c>
      <c r="P81" s="40" t="s">
        <v>220</v>
      </c>
      <c r="Q81" s="859">
        <f t="shared" si="3"/>
        <v>8099963.7812386798</v>
      </c>
      <c r="R81" s="860"/>
      <c r="S81" s="880"/>
      <c r="T81" s="880"/>
      <c r="U81" s="880"/>
    </row>
    <row r="82" spans="2:21" ht="31.5" customHeight="1" x14ac:dyDescent="0.2">
      <c r="B82" s="197"/>
      <c r="C82" s="199"/>
      <c r="D82" s="881" t="s">
        <v>144</v>
      </c>
      <c r="E82" s="882"/>
      <c r="F82" s="79" t="s">
        <v>145</v>
      </c>
      <c r="G82" s="890">
        <v>2336000000</v>
      </c>
      <c r="H82" s="890"/>
      <c r="I82" s="890"/>
      <c r="J82" s="889"/>
      <c r="K82" s="889"/>
      <c r="L82" s="883">
        <v>43196</v>
      </c>
      <c r="M82" s="883"/>
      <c r="N82" s="41"/>
      <c r="O82" s="109">
        <f>141.05/111.82</f>
        <v>1.2614022536218925</v>
      </c>
      <c r="P82" s="40" t="s">
        <v>221</v>
      </c>
      <c r="Q82" s="859">
        <f t="shared" si="3"/>
        <v>1851907266.9266214</v>
      </c>
      <c r="R82" s="860"/>
      <c r="S82" s="884"/>
      <c r="T82" s="885"/>
      <c r="U82" s="886"/>
    </row>
    <row r="83" spans="2:21" ht="31.5" customHeight="1" x14ac:dyDescent="0.2">
      <c r="B83" s="197"/>
      <c r="C83" s="199"/>
      <c r="D83" s="881" t="s">
        <v>144</v>
      </c>
      <c r="E83" s="882"/>
      <c r="F83" s="79" t="s">
        <v>145</v>
      </c>
      <c r="G83" s="890">
        <v>3504000000</v>
      </c>
      <c r="H83" s="890"/>
      <c r="I83" s="890"/>
      <c r="J83" s="889"/>
      <c r="K83" s="889"/>
      <c r="L83" s="883">
        <v>43200</v>
      </c>
      <c r="M83" s="883"/>
      <c r="N83" s="41"/>
      <c r="O83" s="109">
        <f t="shared" ref="O83:O84" si="4">141.05/111.82</f>
        <v>1.2614022536218925</v>
      </c>
      <c r="P83" s="40" t="s">
        <v>221</v>
      </c>
      <c r="Q83" s="859">
        <f t="shared" si="3"/>
        <v>2777860900.3899322</v>
      </c>
      <c r="R83" s="860"/>
      <c r="S83" s="884"/>
      <c r="T83" s="885"/>
      <c r="U83" s="886"/>
    </row>
    <row r="84" spans="2:21" ht="31.5" customHeight="1" x14ac:dyDescent="0.2">
      <c r="B84" s="283"/>
      <c r="C84" s="284"/>
      <c r="D84" s="881" t="s">
        <v>144</v>
      </c>
      <c r="E84" s="882"/>
      <c r="F84" s="79" t="s">
        <v>145</v>
      </c>
      <c r="G84" s="890">
        <v>3504000000</v>
      </c>
      <c r="H84" s="890"/>
      <c r="I84" s="890"/>
      <c r="J84" s="889"/>
      <c r="K84" s="889"/>
      <c r="L84" s="883">
        <v>43200</v>
      </c>
      <c r="M84" s="883"/>
      <c r="N84" s="41"/>
      <c r="O84" s="109">
        <f t="shared" si="4"/>
        <v>1.2614022536218925</v>
      </c>
      <c r="P84" s="40" t="s">
        <v>221</v>
      </c>
      <c r="Q84" s="859">
        <f t="shared" si="3"/>
        <v>2777860900.3899322</v>
      </c>
      <c r="R84" s="860"/>
      <c r="S84" s="880"/>
      <c r="T84" s="880"/>
      <c r="U84" s="880"/>
    </row>
    <row r="85" spans="2:21" ht="31.5" customHeight="1" x14ac:dyDescent="0.2">
      <c r="B85" s="197"/>
      <c r="C85" s="199"/>
      <c r="D85" s="881" t="s">
        <v>144</v>
      </c>
      <c r="E85" s="882"/>
      <c r="F85" s="79" t="s">
        <v>145</v>
      </c>
      <c r="G85" s="859">
        <v>18750000000</v>
      </c>
      <c r="H85" s="860"/>
      <c r="I85" s="210"/>
      <c r="J85" s="889"/>
      <c r="K85" s="889"/>
      <c r="L85" s="883">
        <v>43304</v>
      </c>
      <c r="M85" s="883"/>
      <c r="N85" s="72"/>
      <c r="O85" s="109">
        <f>142.28/111.82</f>
        <v>1.272402074763012</v>
      </c>
      <c r="P85" s="51" t="s">
        <v>394</v>
      </c>
      <c r="Q85" s="859">
        <f t="shared" si="3"/>
        <v>14735908068.597132</v>
      </c>
      <c r="R85" s="860"/>
      <c r="S85" s="884" t="s">
        <v>396</v>
      </c>
      <c r="T85" s="885"/>
      <c r="U85" s="886"/>
    </row>
    <row r="86" spans="2:21" ht="40.5" customHeight="1" x14ac:dyDescent="0.2">
      <c r="B86" s="197"/>
      <c r="C86" s="199"/>
      <c r="D86" s="881" t="s">
        <v>144</v>
      </c>
      <c r="E86" s="882"/>
      <c r="F86" s="79" t="s">
        <v>145</v>
      </c>
      <c r="G86" s="859">
        <v>6250000000</v>
      </c>
      <c r="H86" s="860"/>
      <c r="I86" s="210"/>
      <c r="J86" s="889"/>
      <c r="K86" s="889"/>
      <c r="L86" s="883">
        <v>43326</v>
      </c>
      <c r="M86" s="883"/>
      <c r="N86" s="72"/>
      <c r="O86" s="109">
        <f>142.1/111.82</f>
        <v>1.2707923448399214</v>
      </c>
      <c r="P86" s="51" t="s">
        <v>397</v>
      </c>
      <c r="Q86" s="859">
        <f t="shared" si="3"/>
        <v>4918191414.4968328</v>
      </c>
      <c r="R86" s="860"/>
      <c r="S86" s="884" t="s">
        <v>396</v>
      </c>
      <c r="T86" s="885"/>
      <c r="U86" s="886"/>
    </row>
    <row r="87" spans="2:21" ht="40.5" customHeight="1" x14ac:dyDescent="0.2">
      <c r="B87" s="197"/>
      <c r="C87" s="199"/>
      <c r="D87" s="881" t="s">
        <v>144</v>
      </c>
      <c r="E87" s="882"/>
      <c r="F87" s="79" t="s">
        <v>145</v>
      </c>
      <c r="G87" s="859">
        <v>1200000000</v>
      </c>
      <c r="H87" s="860"/>
      <c r="I87" s="210"/>
      <c r="J87" s="889"/>
      <c r="K87" s="889"/>
      <c r="L87" s="883">
        <v>43349</v>
      </c>
      <c r="M87" s="883"/>
      <c r="N87" s="72"/>
      <c r="O87" s="109">
        <f>142.27/111.82</f>
        <v>1.2723126453228404</v>
      </c>
      <c r="P87" s="51" t="s">
        <v>398</v>
      </c>
      <c r="Q87" s="859">
        <f t="shared" si="3"/>
        <v>943164405.70745754</v>
      </c>
      <c r="R87" s="860"/>
      <c r="S87" s="884" t="s">
        <v>396</v>
      </c>
      <c r="T87" s="885"/>
      <c r="U87" s="886"/>
    </row>
    <row r="88" spans="2:21" ht="40.5" customHeight="1" x14ac:dyDescent="0.2">
      <c r="B88" s="197"/>
      <c r="C88" s="199"/>
      <c r="D88" s="881" t="s">
        <v>144</v>
      </c>
      <c r="E88" s="882"/>
      <c r="F88" s="79" t="s">
        <v>145</v>
      </c>
      <c r="G88" s="859">
        <v>31260000000</v>
      </c>
      <c r="H88" s="860"/>
      <c r="I88" s="210"/>
      <c r="J88" s="889"/>
      <c r="K88" s="889"/>
      <c r="L88" s="883">
        <v>43350</v>
      </c>
      <c r="M88" s="883"/>
      <c r="N88" s="72"/>
      <c r="O88" s="109">
        <f>142.27/111.82</f>
        <v>1.2723126453228404</v>
      </c>
      <c r="P88" s="51" t="s">
        <v>398</v>
      </c>
      <c r="Q88" s="859">
        <f t="shared" si="3"/>
        <v>24569432768.679268</v>
      </c>
      <c r="R88" s="860"/>
      <c r="S88" s="884" t="s">
        <v>396</v>
      </c>
      <c r="T88" s="885"/>
      <c r="U88" s="886"/>
    </row>
    <row r="89" spans="2:21" ht="40.5" customHeight="1" x14ac:dyDescent="0.2">
      <c r="B89" s="197"/>
      <c r="C89" s="199"/>
      <c r="D89" s="881" t="s">
        <v>144</v>
      </c>
      <c r="E89" s="882"/>
      <c r="F89" s="79" t="s">
        <v>145</v>
      </c>
      <c r="G89" s="859">
        <v>774948587</v>
      </c>
      <c r="H89" s="860"/>
      <c r="I89" s="210"/>
      <c r="J89" s="889"/>
      <c r="K89" s="889"/>
      <c r="L89" s="883">
        <v>43367</v>
      </c>
      <c r="M89" s="883"/>
      <c r="N89" s="72"/>
      <c r="O89" s="109">
        <f t="shared" ref="O89:O92" si="5">142.27/111.82</f>
        <v>1.2723126453228404</v>
      </c>
      <c r="P89" s="51" t="s">
        <v>398</v>
      </c>
      <c r="Q89" s="859">
        <f t="shared" si="3"/>
        <v>609086602.92640746</v>
      </c>
      <c r="R89" s="860"/>
      <c r="S89" s="884" t="s">
        <v>396</v>
      </c>
      <c r="T89" s="885"/>
      <c r="U89" s="886"/>
    </row>
    <row r="90" spans="2:21" ht="40.5" customHeight="1" x14ac:dyDescent="0.2">
      <c r="B90" s="197"/>
      <c r="C90" s="199"/>
      <c r="D90" s="881" t="s">
        <v>144</v>
      </c>
      <c r="E90" s="882"/>
      <c r="F90" s="79" t="s">
        <v>145</v>
      </c>
      <c r="G90" s="859">
        <v>500000000</v>
      </c>
      <c r="H90" s="860"/>
      <c r="I90" s="210"/>
      <c r="J90" s="889"/>
      <c r="K90" s="889"/>
      <c r="L90" s="883">
        <v>43368</v>
      </c>
      <c r="M90" s="883"/>
      <c r="N90" s="72"/>
      <c r="O90" s="109">
        <f t="shared" si="5"/>
        <v>1.2723126453228404</v>
      </c>
      <c r="P90" s="51" t="s">
        <v>398</v>
      </c>
      <c r="Q90" s="859">
        <f t="shared" si="3"/>
        <v>392985169.044774</v>
      </c>
      <c r="R90" s="860"/>
      <c r="S90" s="884" t="s">
        <v>396</v>
      </c>
      <c r="T90" s="885"/>
      <c r="U90" s="886"/>
    </row>
    <row r="91" spans="2:21" ht="40.5" customHeight="1" x14ac:dyDescent="0.2">
      <c r="B91" s="197"/>
      <c r="C91" s="199"/>
      <c r="D91" s="881" t="s">
        <v>144</v>
      </c>
      <c r="E91" s="882"/>
      <c r="F91" s="79" t="s">
        <v>145</v>
      </c>
      <c r="G91" s="859">
        <v>15938500</v>
      </c>
      <c r="H91" s="860"/>
      <c r="I91" s="210"/>
      <c r="J91" s="889"/>
      <c r="K91" s="889"/>
      <c r="L91" s="883">
        <v>43369</v>
      </c>
      <c r="M91" s="883"/>
      <c r="N91" s="72"/>
      <c r="O91" s="109">
        <f t="shared" si="5"/>
        <v>1.2723126453228404</v>
      </c>
      <c r="P91" s="51" t="s">
        <v>398</v>
      </c>
      <c r="Q91" s="859">
        <f t="shared" si="3"/>
        <v>12527188.233640261</v>
      </c>
      <c r="R91" s="860"/>
      <c r="S91" s="884" t="s">
        <v>396</v>
      </c>
      <c r="T91" s="885"/>
      <c r="U91" s="886"/>
    </row>
    <row r="92" spans="2:21" ht="40.5" customHeight="1" x14ac:dyDescent="0.2">
      <c r="B92" s="197"/>
      <c r="C92" s="199"/>
      <c r="D92" s="881" t="s">
        <v>144</v>
      </c>
      <c r="E92" s="882"/>
      <c r="F92" s="79" t="s">
        <v>145</v>
      </c>
      <c r="G92" s="859">
        <v>3849112913</v>
      </c>
      <c r="H92" s="860"/>
      <c r="I92" s="210"/>
      <c r="J92" s="889"/>
      <c r="K92" s="889"/>
      <c r="L92" s="883">
        <v>43370</v>
      </c>
      <c r="M92" s="883"/>
      <c r="N92" s="72"/>
      <c r="O92" s="109">
        <f t="shared" si="5"/>
        <v>1.2723126453228404</v>
      </c>
      <c r="P92" s="51" t="s">
        <v>398</v>
      </c>
      <c r="Q92" s="859">
        <f t="shared" si="3"/>
        <v>3025288577.5754547</v>
      </c>
      <c r="R92" s="860"/>
      <c r="S92" s="884" t="s">
        <v>396</v>
      </c>
      <c r="T92" s="885"/>
      <c r="U92" s="886"/>
    </row>
    <row r="93" spans="2:21" ht="40.5" customHeight="1" x14ac:dyDescent="0.2">
      <c r="B93" s="197"/>
      <c r="C93" s="199"/>
      <c r="D93" s="881" t="s">
        <v>144</v>
      </c>
      <c r="E93" s="882"/>
      <c r="F93" s="79" t="s">
        <v>145</v>
      </c>
      <c r="G93" s="859">
        <v>22318303139</v>
      </c>
      <c r="H93" s="860"/>
      <c r="I93" s="210"/>
      <c r="J93" s="889"/>
      <c r="K93" s="889"/>
      <c r="L93" s="883">
        <v>43383</v>
      </c>
      <c r="M93" s="883"/>
      <c r="N93" s="72"/>
      <c r="O93" s="109">
        <f>142.5/111.82</f>
        <v>1.2743695224467895</v>
      </c>
      <c r="P93" s="51" t="s">
        <v>404</v>
      </c>
      <c r="Q93" s="859">
        <f t="shared" si="3"/>
        <v>17513211628.091087</v>
      </c>
      <c r="R93" s="860"/>
      <c r="S93" s="884"/>
      <c r="T93" s="885"/>
      <c r="U93" s="886"/>
    </row>
    <row r="94" spans="2:21" ht="40.5" customHeight="1" x14ac:dyDescent="0.2">
      <c r="B94" s="197"/>
      <c r="C94" s="199"/>
      <c r="D94" s="881" t="s">
        <v>144</v>
      </c>
      <c r="E94" s="882"/>
      <c r="F94" s="79" t="s">
        <v>145</v>
      </c>
      <c r="G94" s="859">
        <v>134904238</v>
      </c>
      <c r="H94" s="860"/>
      <c r="I94" s="210"/>
      <c r="J94" s="889"/>
      <c r="K94" s="889"/>
      <c r="L94" s="883">
        <v>43383</v>
      </c>
      <c r="M94" s="883"/>
      <c r="N94" s="72"/>
      <c r="O94" s="109">
        <f t="shared" ref="O94:O96" si="6">142.5/111.82</f>
        <v>1.2743695224467895</v>
      </c>
      <c r="P94" s="51" t="s">
        <v>404</v>
      </c>
      <c r="Q94" s="859">
        <f t="shared" si="3"/>
        <v>105859592.23270175</v>
      </c>
      <c r="R94" s="860"/>
      <c r="S94" s="884"/>
      <c r="T94" s="885"/>
      <c r="U94" s="886"/>
    </row>
    <row r="95" spans="2:21" ht="40.5" customHeight="1" x14ac:dyDescent="0.2">
      <c r="B95" s="197"/>
      <c r="C95" s="199"/>
      <c r="D95" s="881" t="s">
        <v>144</v>
      </c>
      <c r="E95" s="882"/>
      <c r="F95" s="79" t="s">
        <v>145</v>
      </c>
      <c r="G95" s="859">
        <v>22183398901</v>
      </c>
      <c r="H95" s="860"/>
      <c r="I95" s="210"/>
      <c r="J95" s="889"/>
      <c r="K95" s="889"/>
      <c r="L95" s="883">
        <v>43383</v>
      </c>
      <c r="M95" s="883"/>
      <c r="N95" s="72"/>
      <c r="O95" s="109">
        <f t="shared" si="6"/>
        <v>1.2743695224467895</v>
      </c>
      <c r="P95" s="51" t="s">
        <v>404</v>
      </c>
      <c r="Q95" s="859">
        <f t="shared" si="3"/>
        <v>17407352035.858387</v>
      </c>
      <c r="R95" s="860"/>
      <c r="S95" s="884"/>
      <c r="T95" s="885"/>
      <c r="U95" s="886"/>
    </row>
    <row r="96" spans="2:21" ht="40.5" customHeight="1" x14ac:dyDescent="0.2">
      <c r="B96" s="197"/>
      <c r="C96" s="199"/>
      <c r="D96" s="881" t="s">
        <v>144</v>
      </c>
      <c r="E96" s="882"/>
      <c r="F96" s="79" t="s">
        <v>145</v>
      </c>
      <c r="G96" s="859">
        <v>385000000</v>
      </c>
      <c r="H96" s="860"/>
      <c r="I96" s="210"/>
      <c r="J96" s="889"/>
      <c r="K96" s="889"/>
      <c r="L96" s="883">
        <v>43399</v>
      </c>
      <c r="M96" s="883"/>
      <c r="N96" s="72"/>
      <c r="O96" s="109">
        <f t="shared" si="6"/>
        <v>1.2743695224467895</v>
      </c>
      <c r="P96" s="51" t="s">
        <v>404</v>
      </c>
      <c r="Q96" s="859">
        <f t="shared" si="3"/>
        <v>302110175.43859649</v>
      </c>
      <c r="R96" s="860"/>
      <c r="S96" s="884" t="s">
        <v>396</v>
      </c>
      <c r="T96" s="885"/>
      <c r="U96" s="886"/>
    </row>
    <row r="97" spans="2:21" ht="40.5" customHeight="1" x14ac:dyDescent="0.2">
      <c r="B97" s="197"/>
      <c r="C97" s="199"/>
      <c r="D97" s="881" t="s">
        <v>144</v>
      </c>
      <c r="E97" s="882"/>
      <c r="F97" s="79" t="s">
        <v>145</v>
      </c>
      <c r="G97" s="859">
        <v>14493870000</v>
      </c>
      <c r="H97" s="860"/>
      <c r="I97" s="210"/>
      <c r="J97" s="889"/>
      <c r="K97" s="889"/>
      <c r="L97" s="883">
        <v>43431</v>
      </c>
      <c r="M97" s="883"/>
      <c r="N97" s="72"/>
      <c r="O97" s="109">
        <f>142.67/111.82</f>
        <v>1.2758898229297084</v>
      </c>
      <c r="P97" s="51" t="s">
        <v>410</v>
      </c>
      <c r="Q97" s="859">
        <f t="shared" si="3"/>
        <v>11359813159.03834</v>
      </c>
      <c r="R97" s="860"/>
      <c r="S97" s="884" t="s">
        <v>396</v>
      </c>
      <c r="T97" s="885"/>
      <c r="U97" s="886"/>
    </row>
    <row r="98" spans="2:21" ht="40.5" customHeight="1" x14ac:dyDescent="0.2">
      <c r="B98" s="197"/>
      <c r="C98" s="199"/>
      <c r="D98" s="881" t="s">
        <v>144</v>
      </c>
      <c r="E98" s="882"/>
      <c r="F98" s="79" t="s">
        <v>145</v>
      </c>
      <c r="G98" s="859">
        <v>4980000000</v>
      </c>
      <c r="H98" s="860"/>
      <c r="I98" s="210"/>
      <c r="J98" s="42"/>
      <c r="K98" s="42"/>
      <c r="L98" s="883">
        <v>43494</v>
      </c>
      <c r="M98" s="883"/>
      <c r="N98" s="72"/>
      <c r="O98" s="109">
        <f>100/78.05</f>
        <v>1.2812299807815504</v>
      </c>
      <c r="P98" s="51" t="s">
        <v>427</v>
      </c>
      <c r="Q98" s="859">
        <f t="shared" si="3"/>
        <v>3886889999.9999995</v>
      </c>
      <c r="R98" s="860"/>
      <c r="S98" s="884" t="s">
        <v>433</v>
      </c>
      <c r="T98" s="885"/>
      <c r="U98" s="886"/>
    </row>
    <row r="99" spans="2:21" ht="40.5" customHeight="1" x14ac:dyDescent="0.2">
      <c r="B99" s="197"/>
      <c r="C99" s="199"/>
      <c r="D99" s="881" t="s">
        <v>144</v>
      </c>
      <c r="E99" s="882"/>
      <c r="F99" s="79" t="s">
        <v>145</v>
      </c>
      <c r="G99" s="859">
        <v>645000000</v>
      </c>
      <c r="H99" s="860"/>
      <c r="I99" s="210"/>
      <c r="J99" s="42"/>
      <c r="K99" s="42"/>
      <c r="L99" s="883">
        <v>43495</v>
      </c>
      <c r="M99" s="883"/>
      <c r="N99" s="72"/>
      <c r="O99" s="109">
        <f>100/78.05</f>
        <v>1.2812299807815504</v>
      </c>
      <c r="P99" s="51" t="s">
        <v>427</v>
      </c>
      <c r="Q99" s="859">
        <f t="shared" si="3"/>
        <v>503422499.99999994</v>
      </c>
      <c r="R99" s="860"/>
      <c r="S99" s="884" t="s">
        <v>433</v>
      </c>
      <c r="T99" s="885"/>
      <c r="U99" s="886"/>
    </row>
    <row r="100" spans="2:21" ht="40.5" customHeight="1" x14ac:dyDescent="0.2">
      <c r="B100" s="197"/>
      <c r="C100" s="199"/>
      <c r="D100" s="881" t="s">
        <v>144</v>
      </c>
      <c r="E100" s="882"/>
      <c r="F100" s="79" t="s">
        <v>145</v>
      </c>
      <c r="G100" s="859">
        <v>16875000000</v>
      </c>
      <c r="H100" s="860"/>
      <c r="I100" s="210"/>
      <c r="J100" s="42"/>
      <c r="K100" s="42"/>
      <c r="L100" s="883">
        <v>43497</v>
      </c>
      <c r="M100" s="883"/>
      <c r="N100" s="72"/>
      <c r="O100" s="109">
        <f>100/78.05</f>
        <v>1.2812299807815504</v>
      </c>
      <c r="P100" s="51" t="s">
        <v>427</v>
      </c>
      <c r="Q100" s="859">
        <f t="shared" si="3"/>
        <v>13170937500</v>
      </c>
      <c r="R100" s="860"/>
      <c r="S100" s="884" t="s">
        <v>433</v>
      </c>
      <c r="T100" s="885"/>
      <c r="U100" s="886"/>
    </row>
    <row r="101" spans="2:21" ht="40.5" customHeight="1" x14ac:dyDescent="0.2">
      <c r="B101" s="197"/>
      <c r="C101" s="199"/>
      <c r="D101" s="881" t="s">
        <v>144</v>
      </c>
      <c r="E101" s="882"/>
      <c r="F101" s="79" t="s">
        <v>145</v>
      </c>
      <c r="G101" s="859">
        <v>9562500000</v>
      </c>
      <c r="H101" s="860"/>
      <c r="I101" s="210"/>
      <c r="J101" s="42"/>
      <c r="K101" s="42"/>
      <c r="L101" s="883">
        <v>43504</v>
      </c>
      <c r="M101" s="883"/>
      <c r="N101" s="72"/>
      <c r="O101" s="109">
        <f>100.6/78.05</f>
        <v>1.2889173606662396</v>
      </c>
      <c r="P101" s="51" t="s">
        <v>429</v>
      </c>
      <c r="Q101" s="859">
        <f t="shared" si="3"/>
        <v>7419017147.1172962</v>
      </c>
      <c r="R101" s="860"/>
      <c r="S101" s="884" t="s">
        <v>433</v>
      </c>
      <c r="T101" s="885"/>
      <c r="U101" s="886"/>
    </row>
    <row r="102" spans="2:21" ht="40.5" customHeight="1" x14ac:dyDescent="0.2">
      <c r="B102" s="197"/>
      <c r="C102" s="199"/>
      <c r="D102" s="881" t="s">
        <v>144</v>
      </c>
      <c r="E102" s="882"/>
      <c r="F102" s="79" t="s">
        <v>145</v>
      </c>
      <c r="G102" s="859">
        <v>9562500000</v>
      </c>
      <c r="H102" s="860"/>
      <c r="I102" s="210"/>
      <c r="J102" s="42"/>
      <c r="K102" s="42"/>
      <c r="L102" s="883">
        <v>43504</v>
      </c>
      <c r="M102" s="883"/>
      <c r="N102" s="72"/>
      <c r="O102" s="109">
        <f t="shared" ref="O102:O103" si="7">100.6/78.05</f>
        <v>1.2889173606662396</v>
      </c>
      <c r="P102" s="51" t="s">
        <v>429</v>
      </c>
      <c r="Q102" s="859">
        <f t="shared" si="3"/>
        <v>7419017147.1172962</v>
      </c>
      <c r="R102" s="860"/>
      <c r="S102" s="884" t="s">
        <v>433</v>
      </c>
      <c r="T102" s="885"/>
      <c r="U102" s="886"/>
    </row>
    <row r="103" spans="2:21" ht="40.5" customHeight="1" x14ac:dyDescent="0.2">
      <c r="B103" s="197"/>
      <c r="C103" s="199"/>
      <c r="D103" s="881" t="s">
        <v>144</v>
      </c>
      <c r="E103" s="882"/>
      <c r="F103" s="79" t="s">
        <v>145</v>
      </c>
      <c r="G103" s="859">
        <v>6375000004.9799995</v>
      </c>
      <c r="H103" s="860"/>
      <c r="I103" s="210"/>
      <c r="J103" s="42"/>
      <c r="K103" s="42"/>
      <c r="L103" s="883">
        <v>43522</v>
      </c>
      <c r="M103" s="883"/>
      <c r="N103" s="72"/>
      <c r="O103" s="109">
        <f t="shared" si="7"/>
        <v>1.2889173606662396</v>
      </c>
      <c r="P103" s="51" t="s">
        <v>429</v>
      </c>
      <c r="Q103" s="859">
        <f t="shared" si="3"/>
        <v>4946011435.275238</v>
      </c>
      <c r="R103" s="860"/>
      <c r="S103" s="884" t="s">
        <v>433</v>
      </c>
      <c r="T103" s="885"/>
      <c r="U103" s="886"/>
    </row>
    <row r="104" spans="2:21" ht="40.5" customHeight="1" x14ac:dyDescent="0.2">
      <c r="B104" s="197"/>
      <c r="C104" s="199"/>
      <c r="D104" s="881" t="s">
        <v>144</v>
      </c>
      <c r="E104" s="882"/>
      <c r="F104" s="79" t="s">
        <v>145</v>
      </c>
      <c r="G104" s="859">
        <v>18000000000</v>
      </c>
      <c r="H104" s="860"/>
      <c r="I104" s="210"/>
      <c r="J104" s="42"/>
      <c r="K104" s="42"/>
      <c r="L104" s="883">
        <v>43544</v>
      </c>
      <c r="M104" s="883"/>
      <c r="N104" s="72"/>
      <c r="O104" s="109">
        <f>101.18/78.05</f>
        <v>1.2963484945547727</v>
      </c>
      <c r="P104" s="51" t="s">
        <v>434</v>
      </c>
      <c r="Q104" s="859">
        <f t="shared" si="3"/>
        <v>13885155169.00573</v>
      </c>
      <c r="R104" s="860"/>
      <c r="S104" s="884" t="s">
        <v>433</v>
      </c>
      <c r="T104" s="885"/>
      <c r="U104" s="886"/>
    </row>
    <row r="105" spans="2:21" ht="40.5" customHeight="1" x14ac:dyDescent="0.2">
      <c r="B105" s="197"/>
      <c r="C105" s="199"/>
      <c r="D105" s="881" t="s">
        <v>144</v>
      </c>
      <c r="E105" s="882"/>
      <c r="F105" s="79" t="s">
        <v>145</v>
      </c>
      <c r="G105" s="859">
        <v>13500000000</v>
      </c>
      <c r="H105" s="860"/>
      <c r="I105" s="210"/>
      <c r="J105" s="42"/>
      <c r="K105" s="42"/>
      <c r="L105" s="883">
        <v>43546</v>
      </c>
      <c r="M105" s="883"/>
      <c r="N105" s="72"/>
      <c r="O105" s="109">
        <f>101.18/78.05</f>
        <v>1.2963484945547727</v>
      </c>
      <c r="P105" s="51" t="s">
        <v>434</v>
      </c>
      <c r="Q105" s="859">
        <f t="shared" si="3"/>
        <v>10413866376.754297</v>
      </c>
      <c r="R105" s="860"/>
      <c r="S105" s="884" t="s">
        <v>433</v>
      </c>
      <c r="T105" s="885"/>
      <c r="U105" s="886"/>
    </row>
    <row r="106" spans="2:21" ht="40.5" customHeight="1" x14ac:dyDescent="0.2">
      <c r="B106" s="197"/>
      <c r="C106" s="199"/>
      <c r="D106" s="881" t="s">
        <v>144</v>
      </c>
      <c r="E106" s="882"/>
      <c r="F106" s="79" t="s">
        <v>145</v>
      </c>
      <c r="G106" s="859">
        <v>8000000000</v>
      </c>
      <c r="H106" s="860"/>
      <c r="I106" s="210"/>
      <c r="J106" s="42"/>
      <c r="K106" s="42"/>
      <c r="L106" s="883">
        <v>43551</v>
      </c>
      <c r="M106" s="883"/>
      <c r="N106" s="72"/>
      <c r="O106" s="109">
        <f>101.18/78.05</f>
        <v>1.2963484945547727</v>
      </c>
      <c r="P106" s="51" t="s">
        <v>434</v>
      </c>
      <c r="Q106" s="859">
        <f t="shared" si="3"/>
        <v>6171180075.113658</v>
      </c>
      <c r="R106" s="860"/>
      <c r="S106" s="884" t="s">
        <v>433</v>
      </c>
      <c r="T106" s="885"/>
      <c r="U106" s="886"/>
    </row>
    <row r="107" spans="2:21" ht="40.5" customHeight="1" x14ac:dyDescent="0.2">
      <c r="B107" s="197"/>
      <c r="C107" s="199"/>
      <c r="D107" s="881" t="s">
        <v>144</v>
      </c>
      <c r="E107" s="882"/>
      <c r="F107" s="79" t="s">
        <v>145</v>
      </c>
      <c r="G107" s="859">
        <v>21527000000</v>
      </c>
      <c r="H107" s="860"/>
      <c r="I107" s="210"/>
      <c r="J107" s="42"/>
      <c r="K107" s="42"/>
      <c r="L107" s="883">
        <v>43570</v>
      </c>
      <c r="M107" s="883"/>
      <c r="N107" s="72"/>
      <c r="O107" s="109">
        <f>101.62/78.05</f>
        <v>1.3019859064702115</v>
      </c>
      <c r="P107" s="51" t="s">
        <v>438</v>
      </c>
      <c r="Q107" s="859">
        <f t="shared" si="3"/>
        <v>16533973135.209602</v>
      </c>
      <c r="R107" s="860"/>
      <c r="S107" s="884" t="s">
        <v>433</v>
      </c>
      <c r="T107" s="885"/>
      <c r="U107" s="886"/>
    </row>
    <row r="108" spans="2:21" ht="40.5" customHeight="1" x14ac:dyDescent="0.2">
      <c r="B108" s="197"/>
      <c r="C108" s="199"/>
      <c r="D108" s="881" t="s">
        <v>144</v>
      </c>
      <c r="E108" s="882"/>
      <c r="F108" s="79" t="s">
        <v>145</v>
      </c>
      <c r="G108" s="859">
        <v>11732000000</v>
      </c>
      <c r="H108" s="860"/>
      <c r="I108" s="210"/>
      <c r="J108" s="42"/>
      <c r="K108" s="42"/>
      <c r="L108" s="883">
        <v>43580</v>
      </c>
      <c r="M108" s="883"/>
      <c r="N108" s="72"/>
      <c r="O108" s="109">
        <f>101.62/78.05</f>
        <v>1.3019859064702115</v>
      </c>
      <c r="P108" s="51" t="s">
        <v>438</v>
      </c>
      <c r="Q108" s="859">
        <f t="shared" si="3"/>
        <v>9010850226.3333988</v>
      </c>
      <c r="R108" s="860"/>
      <c r="S108" s="884" t="s">
        <v>433</v>
      </c>
      <c r="T108" s="885"/>
      <c r="U108" s="886"/>
    </row>
    <row r="109" spans="2:21" ht="42" customHeight="1" x14ac:dyDescent="0.2">
      <c r="B109" s="197"/>
      <c r="C109" s="199"/>
      <c r="D109" s="881" t="s">
        <v>144</v>
      </c>
      <c r="E109" s="882"/>
      <c r="F109" s="79" t="s">
        <v>145</v>
      </c>
      <c r="G109" s="859">
        <v>4875000000</v>
      </c>
      <c r="H109" s="860"/>
      <c r="I109" s="210"/>
      <c r="J109" s="42"/>
      <c r="K109" s="42"/>
      <c r="L109" s="883">
        <v>43581</v>
      </c>
      <c r="M109" s="883"/>
      <c r="N109" s="72"/>
      <c r="O109" s="109">
        <f>101.62/78.05</f>
        <v>1.3019859064702115</v>
      </c>
      <c r="P109" s="51" t="s">
        <v>438</v>
      </c>
      <c r="Q109" s="859">
        <f t="shared" si="3"/>
        <v>3744280161.3855538</v>
      </c>
      <c r="R109" s="860"/>
      <c r="S109" s="884" t="s">
        <v>490</v>
      </c>
      <c r="T109" s="885"/>
      <c r="U109" s="886"/>
    </row>
    <row r="110" spans="2:21" ht="42" customHeight="1" x14ac:dyDescent="0.2">
      <c r="B110" s="197"/>
      <c r="C110" s="199"/>
      <c r="D110" s="881" t="s">
        <v>144</v>
      </c>
      <c r="E110" s="882"/>
      <c r="F110" s="79" t="s">
        <v>145</v>
      </c>
      <c r="G110" s="859">
        <v>3366000000</v>
      </c>
      <c r="H110" s="860"/>
      <c r="I110" s="210"/>
      <c r="J110" s="42"/>
      <c r="K110" s="42"/>
      <c r="L110" s="883">
        <v>43591</v>
      </c>
      <c r="M110" s="883"/>
      <c r="N110" s="72"/>
      <c r="O110" s="109">
        <f>102.12/78.05</f>
        <v>1.3083920563741192</v>
      </c>
      <c r="P110" s="51" t="s">
        <v>492</v>
      </c>
      <c r="Q110" s="859">
        <f t="shared" si="3"/>
        <v>2572623384.253819</v>
      </c>
      <c r="R110" s="860"/>
      <c r="S110" s="884" t="s">
        <v>490</v>
      </c>
      <c r="T110" s="885"/>
      <c r="U110" s="886"/>
    </row>
    <row r="111" spans="2:21" ht="31.5" customHeight="1" x14ac:dyDescent="0.2">
      <c r="B111" s="197"/>
      <c r="C111" s="199"/>
      <c r="D111" s="881"/>
      <c r="E111" s="882"/>
      <c r="F111" s="228" t="s">
        <v>222</v>
      </c>
      <c r="G111" s="887">
        <f>SUM(G15:H110)</f>
        <v>384347324524.47998</v>
      </c>
      <c r="H111" s="888"/>
      <c r="I111" s="210"/>
      <c r="J111" s="42"/>
      <c r="K111" s="42"/>
      <c r="L111" s="43"/>
      <c r="M111" s="43"/>
      <c r="N111" s="44"/>
      <c r="O111" s="44"/>
      <c r="P111" s="44"/>
      <c r="Q111" s="878">
        <f>SUM(Q15:R110)</f>
        <v>309017897125.14862</v>
      </c>
      <c r="R111" s="879"/>
      <c r="S111" s="60"/>
      <c r="T111" s="60"/>
      <c r="U111" s="61"/>
    </row>
    <row r="112" spans="2:21" ht="31.5" customHeight="1" x14ac:dyDescent="0.2">
      <c r="B112" s="283"/>
      <c r="C112" s="284"/>
      <c r="D112" s="881" t="s">
        <v>144</v>
      </c>
      <c r="E112" s="882"/>
      <c r="F112" s="79" t="s">
        <v>223</v>
      </c>
      <c r="G112" s="859">
        <v>578332629.87</v>
      </c>
      <c r="H112" s="860"/>
      <c r="I112" s="210"/>
      <c r="J112" s="42"/>
      <c r="K112" s="42"/>
      <c r="L112" s="883">
        <v>42278</v>
      </c>
      <c r="M112" s="883" t="s">
        <v>202</v>
      </c>
      <c r="N112" s="41"/>
      <c r="O112" s="59">
        <f>123.78/111.82</f>
        <v>1.1069576104453587</v>
      </c>
      <c r="P112" s="40" t="s">
        <v>224</v>
      </c>
      <c r="Q112" s="859">
        <f>+G112/O112</f>
        <v>522452372.53242362</v>
      </c>
      <c r="R112" s="860"/>
      <c r="S112" s="880"/>
      <c r="T112" s="880"/>
      <c r="U112" s="880"/>
    </row>
    <row r="113" spans="1:21" ht="31.5" customHeight="1" x14ac:dyDescent="0.2">
      <c r="B113" s="283"/>
      <c r="C113" s="284"/>
      <c r="D113" s="881" t="s">
        <v>144</v>
      </c>
      <c r="E113" s="882"/>
      <c r="F113" s="79" t="s">
        <v>223</v>
      </c>
      <c r="G113" s="859">
        <v>906673067.28999996</v>
      </c>
      <c r="H113" s="860"/>
      <c r="I113" s="210"/>
      <c r="J113" s="42"/>
      <c r="K113" s="42"/>
      <c r="L113" s="883">
        <v>42369</v>
      </c>
      <c r="M113" s="883" t="s">
        <v>202</v>
      </c>
      <c r="N113" s="41"/>
      <c r="O113" s="109">
        <f>125.37/111.82</f>
        <v>1.1211768914326596</v>
      </c>
      <c r="P113" s="40" t="s">
        <v>205</v>
      </c>
      <c r="Q113" s="859">
        <f>+G113/O113</f>
        <v>808679766.96472681</v>
      </c>
      <c r="R113" s="860"/>
      <c r="S113" s="880"/>
      <c r="T113" s="880"/>
      <c r="U113" s="880"/>
    </row>
    <row r="114" spans="1:21" ht="47.25" customHeight="1" x14ac:dyDescent="0.2">
      <c r="B114" s="200"/>
      <c r="C114" s="202" t="s">
        <v>571</v>
      </c>
      <c r="D114" s="80"/>
      <c r="E114" s="80"/>
      <c r="F114" s="80"/>
      <c r="G114" s="876">
        <f>+G111+G112+G113</f>
        <v>385832330221.63995</v>
      </c>
      <c r="H114" s="877"/>
      <c r="I114" s="45"/>
      <c r="J114" s="42"/>
      <c r="K114" s="42"/>
      <c r="L114" s="43"/>
      <c r="M114" s="43"/>
      <c r="N114" s="44"/>
      <c r="O114" s="44"/>
      <c r="P114" s="44"/>
      <c r="Q114" s="878">
        <f>+Q111+Q112+Q113</f>
        <v>310349029264.64575</v>
      </c>
      <c r="R114" s="879"/>
      <c r="S114" s="46"/>
      <c r="T114" s="46"/>
      <c r="U114" s="47"/>
    </row>
    <row r="115" spans="1:21" ht="31.5" customHeight="1" x14ac:dyDescent="0.2">
      <c r="B115" s="197"/>
      <c r="C115" s="198"/>
      <c r="D115" s="81"/>
      <c r="E115" s="81"/>
      <c r="F115" s="81"/>
      <c r="G115" s="107"/>
      <c r="H115" s="107"/>
      <c r="I115" s="107"/>
      <c r="J115" s="42"/>
      <c r="K115" s="42"/>
      <c r="L115" s="43"/>
      <c r="M115" s="43"/>
      <c r="N115" s="44"/>
      <c r="O115" s="44"/>
      <c r="P115" s="44"/>
      <c r="Q115" s="107"/>
      <c r="R115" s="107"/>
      <c r="S115" s="46"/>
      <c r="T115" s="46"/>
      <c r="U115" s="47"/>
    </row>
    <row r="116" spans="1:21" ht="31.5" customHeight="1" x14ac:dyDescent="0.2">
      <c r="A116" s="1" t="s">
        <v>572</v>
      </c>
      <c r="B116" s="520" t="s">
        <v>225</v>
      </c>
      <c r="C116" s="521"/>
      <c r="D116" s="521"/>
      <c r="E116" s="521"/>
      <c r="F116" s="521"/>
      <c r="G116" s="521"/>
      <c r="H116" s="521"/>
      <c r="I116" s="521"/>
      <c r="J116" s="521"/>
      <c r="K116" s="521"/>
      <c r="L116" s="521"/>
      <c r="M116" s="521"/>
      <c r="N116" s="521"/>
      <c r="O116" s="521"/>
      <c r="P116" s="521"/>
      <c r="Q116" s="521"/>
      <c r="R116" s="521"/>
      <c r="S116" s="521"/>
      <c r="T116" s="521"/>
      <c r="U116" s="522"/>
    </row>
    <row r="117" spans="1:21" ht="15" x14ac:dyDescent="0.2">
      <c r="B117" s="817" t="s">
        <v>132</v>
      </c>
      <c r="C117" s="817"/>
      <c r="D117" s="818" t="s">
        <v>133</v>
      </c>
      <c r="E117" s="818"/>
      <c r="F117" s="818" t="s">
        <v>134</v>
      </c>
      <c r="G117" s="816" t="s">
        <v>135</v>
      </c>
      <c r="H117" s="816"/>
      <c r="I117" s="816"/>
      <c r="J117" s="816"/>
      <c r="K117" s="816"/>
      <c r="L117" s="816"/>
      <c r="M117" s="816"/>
      <c r="N117" s="816" t="s">
        <v>136</v>
      </c>
      <c r="O117" s="816"/>
      <c r="P117" s="816"/>
      <c r="Q117" s="816"/>
      <c r="R117" s="816"/>
      <c r="S117" s="816" t="s">
        <v>98</v>
      </c>
      <c r="T117" s="816"/>
      <c r="U117" s="816"/>
    </row>
    <row r="118" spans="1:21" ht="15" customHeight="1" x14ac:dyDescent="0.2">
      <c r="B118" s="817"/>
      <c r="C118" s="817"/>
      <c r="D118" s="818"/>
      <c r="E118" s="818"/>
      <c r="F118" s="818"/>
      <c r="G118" s="803" t="s">
        <v>137</v>
      </c>
      <c r="H118" s="818"/>
      <c r="I118" s="818"/>
      <c r="J118" s="803" t="s">
        <v>138</v>
      </c>
      <c r="K118" s="803"/>
      <c r="L118" s="803" t="s">
        <v>876</v>
      </c>
      <c r="M118" s="803"/>
      <c r="N118" s="209" t="s">
        <v>139</v>
      </c>
      <c r="O118" s="209" t="s">
        <v>140</v>
      </c>
      <c r="P118" s="209" t="s">
        <v>141</v>
      </c>
      <c r="Q118" s="803" t="s">
        <v>142</v>
      </c>
      <c r="R118" s="803"/>
      <c r="S118" s="816"/>
      <c r="T118" s="816"/>
      <c r="U118" s="816"/>
    </row>
    <row r="119" spans="1:21" ht="28.5" customHeight="1" x14ac:dyDescent="0.2">
      <c r="B119" s="283" t="s">
        <v>143</v>
      </c>
      <c r="C119" s="284"/>
      <c r="D119" s="493" t="s">
        <v>225</v>
      </c>
      <c r="E119" s="493"/>
      <c r="F119" s="79" t="s">
        <v>145</v>
      </c>
      <c r="G119" s="812">
        <v>1792505269</v>
      </c>
      <c r="H119" s="812"/>
      <c r="I119" s="812"/>
      <c r="J119" s="842" t="s">
        <v>146</v>
      </c>
      <c r="K119" s="842"/>
      <c r="L119" s="864">
        <v>42278</v>
      </c>
      <c r="M119" s="865"/>
      <c r="N119" s="212">
        <v>1630902678</v>
      </c>
      <c r="O119" s="59">
        <f>123.78/111.82</f>
        <v>1.1069576104453587</v>
      </c>
      <c r="P119" s="110" t="s">
        <v>155</v>
      </c>
      <c r="Q119" s="874">
        <f t="shared" ref="Q119:Q147" si="8">+G119/O119</f>
        <v>1619307959.1176279</v>
      </c>
      <c r="R119" s="875"/>
      <c r="S119" s="324" t="s">
        <v>226</v>
      </c>
      <c r="T119" s="324"/>
      <c r="U119" s="324"/>
    </row>
    <row r="120" spans="1:21" ht="27.75" customHeight="1" x14ac:dyDescent="0.2">
      <c r="B120" s="283" t="s">
        <v>147</v>
      </c>
      <c r="C120" s="284"/>
      <c r="D120" s="493" t="s">
        <v>225</v>
      </c>
      <c r="E120" s="493"/>
      <c r="F120" s="79" t="s">
        <v>145</v>
      </c>
      <c r="G120" s="812">
        <v>1805267351.8</v>
      </c>
      <c r="H120" s="812"/>
      <c r="I120" s="812"/>
      <c r="J120" s="842" t="s">
        <v>146</v>
      </c>
      <c r="K120" s="842"/>
      <c r="L120" s="864">
        <v>42311</v>
      </c>
      <c r="M120" s="865"/>
      <c r="N120" s="212">
        <v>1630902678</v>
      </c>
      <c r="O120" s="109">
        <f>124.62/111.82</f>
        <v>1.1144696834197818</v>
      </c>
      <c r="P120" s="111" t="s">
        <v>160</v>
      </c>
      <c r="Q120" s="798">
        <f>+G120/O120</f>
        <v>1619844288.8643556</v>
      </c>
      <c r="R120" s="799"/>
      <c r="S120" s="324" t="s">
        <v>226</v>
      </c>
      <c r="T120" s="324"/>
      <c r="U120" s="324"/>
    </row>
    <row r="121" spans="1:21" ht="27.75" customHeight="1" x14ac:dyDescent="0.2">
      <c r="B121" s="283" t="s">
        <v>147</v>
      </c>
      <c r="C121" s="284"/>
      <c r="D121" s="493" t="s">
        <v>225</v>
      </c>
      <c r="E121" s="493"/>
      <c r="F121" s="79" t="s">
        <v>145</v>
      </c>
      <c r="G121" s="812">
        <v>12313884</v>
      </c>
      <c r="H121" s="812"/>
      <c r="I121" s="812"/>
      <c r="J121" s="842" t="s">
        <v>146</v>
      </c>
      <c r="K121" s="842"/>
      <c r="L121" s="864">
        <v>42367</v>
      </c>
      <c r="M121" s="865"/>
      <c r="N121" s="212">
        <v>1630902678</v>
      </c>
      <c r="O121" s="109">
        <f>125.37/111.82</f>
        <v>1.1211768914326596</v>
      </c>
      <c r="P121" s="111" t="s">
        <v>162</v>
      </c>
      <c r="Q121" s="798">
        <f t="shared" ref="Q121" si="9">+G121/O121</f>
        <v>10982998.395788467</v>
      </c>
      <c r="R121" s="799"/>
      <c r="S121" s="324" t="s">
        <v>226</v>
      </c>
      <c r="T121" s="324"/>
      <c r="U121" s="324"/>
    </row>
    <row r="122" spans="1:21" ht="28.5" customHeight="1" x14ac:dyDescent="0.2">
      <c r="B122" s="283" t="s">
        <v>148</v>
      </c>
      <c r="C122" s="284"/>
      <c r="D122" s="493" t="s">
        <v>225</v>
      </c>
      <c r="E122" s="493"/>
      <c r="F122" s="79" t="s">
        <v>145</v>
      </c>
      <c r="G122" s="812">
        <v>1828541334</v>
      </c>
      <c r="H122" s="812"/>
      <c r="I122" s="812"/>
      <c r="J122" s="871" t="s">
        <v>884</v>
      </c>
      <c r="K122" s="871"/>
      <c r="L122" s="864">
        <v>42367</v>
      </c>
      <c r="M122" s="865"/>
      <c r="N122" s="212">
        <v>1630902678</v>
      </c>
      <c r="O122" s="109">
        <f>125.37/111.82</f>
        <v>1.1211768914326596</v>
      </c>
      <c r="P122" s="111" t="s">
        <v>162</v>
      </c>
      <c r="Q122" s="798">
        <f t="shared" si="8"/>
        <v>1630912434.9356306</v>
      </c>
      <c r="R122" s="799"/>
      <c r="S122" s="324" t="s">
        <v>226</v>
      </c>
      <c r="T122" s="324"/>
      <c r="U122" s="324"/>
    </row>
    <row r="123" spans="1:21" ht="27" customHeight="1" x14ac:dyDescent="0.2">
      <c r="B123" s="283" t="s">
        <v>149</v>
      </c>
      <c r="C123" s="284"/>
      <c r="D123" s="493" t="s">
        <v>225</v>
      </c>
      <c r="E123" s="493"/>
      <c r="F123" s="79" t="s">
        <v>145</v>
      </c>
      <c r="G123" s="812">
        <v>1839906750</v>
      </c>
      <c r="H123" s="812"/>
      <c r="I123" s="812"/>
      <c r="J123" s="872" t="s">
        <v>885</v>
      </c>
      <c r="K123" s="873"/>
      <c r="L123" s="864">
        <v>42387</v>
      </c>
      <c r="M123" s="865">
        <v>42387</v>
      </c>
      <c r="N123" s="212">
        <v>1630902678</v>
      </c>
      <c r="O123" s="109">
        <f>126.15/111.82</f>
        <v>1.1281523877660526</v>
      </c>
      <c r="P123" s="111" t="s">
        <v>167</v>
      </c>
      <c r="Q123" s="798">
        <f t="shared" si="8"/>
        <v>1630902677.6456599</v>
      </c>
      <c r="R123" s="799"/>
      <c r="S123" s="324" t="s">
        <v>226</v>
      </c>
      <c r="T123" s="324"/>
      <c r="U123" s="324"/>
    </row>
    <row r="124" spans="1:21" ht="27" customHeight="1" x14ac:dyDescent="0.2">
      <c r="B124" s="283" t="s">
        <v>149</v>
      </c>
      <c r="C124" s="284"/>
      <c r="D124" s="493" t="s">
        <v>225</v>
      </c>
      <c r="E124" s="493"/>
      <c r="F124" s="79" t="s">
        <v>145</v>
      </c>
      <c r="G124" s="812">
        <v>13080610</v>
      </c>
      <c r="H124" s="812"/>
      <c r="I124" s="812"/>
      <c r="J124" s="872" t="s">
        <v>885</v>
      </c>
      <c r="K124" s="873"/>
      <c r="L124" s="864">
        <v>42395</v>
      </c>
      <c r="M124" s="865">
        <v>42387</v>
      </c>
      <c r="N124" s="212">
        <v>0</v>
      </c>
      <c r="O124" s="109">
        <f>126.15/111.82</f>
        <v>1.1281523877660526</v>
      </c>
      <c r="P124" s="111" t="s">
        <v>167</v>
      </c>
      <c r="Q124" s="874">
        <f t="shared" si="8"/>
        <v>11594719.066191042</v>
      </c>
      <c r="R124" s="875"/>
      <c r="S124" s="324" t="s">
        <v>226</v>
      </c>
      <c r="T124" s="324"/>
      <c r="U124" s="324"/>
    </row>
    <row r="125" spans="1:21" ht="26.25" customHeight="1" x14ac:dyDescent="0.2">
      <c r="B125" s="283" t="s">
        <v>150</v>
      </c>
      <c r="C125" s="284"/>
      <c r="D125" s="493" t="s">
        <v>225</v>
      </c>
      <c r="E125" s="493"/>
      <c r="F125" s="79" t="s">
        <v>145</v>
      </c>
      <c r="G125" s="812">
        <v>1863680417</v>
      </c>
      <c r="H125" s="812"/>
      <c r="I125" s="812"/>
      <c r="J125" s="871" t="s">
        <v>886</v>
      </c>
      <c r="K125" s="871"/>
      <c r="L125" s="864">
        <v>42416</v>
      </c>
      <c r="M125" s="865">
        <v>42416</v>
      </c>
      <c r="N125" s="212">
        <v>1630902678</v>
      </c>
      <c r="O125" s="109">
        <f>127.78/111.82</f>
        <v>1.1427293865140404</v>
      </c>
      <c r="P125" s="111" t="s">
        <v>170</v>
      </c>
      <c r="Q125" s="798">
        <f t="shared" si="8"/>
        <v>1630902678.266865</v>
      </c>
      <c r="R125" s="799"/>
      <c r="S125" s="324" t="s">
        <v>227</v>
      </c>
      <c r="T125" s="324"/>
      <c r="U125" s="324"/>
    </row>
    <row r="126" spans="1:21" ht="26.25" customHeight="1" x14ac:dyDescent="0.2">
      <c r="B126" s="283" t="s">
        <v>151</v>
      </c>
      <c r="C126" s="284"/>
      <c r="D126" s="493" t="s">
        <v>225</v>
      </c>
      <c r="E126" s="493"/>
      <c r="F126" s="79" t="s">
        <v>145</v>
      </c>
      <c r="G126" s="812">
        <v>1887454082.99</v>
      </c>
      <c r="H126" s="812"/>
      <c r="I126" s="812"/>
      <c r="J126" s="872" t="s">
        <v>887</v>
      </c>
      <c r="K126" s="873"/>
      <c r="L126" s="864">
        <v>42445</v>
      </c>
      <c r="M126" s="865">
        <v>42445</v>
      </c>
      <c r="N126" s="212">
        <v>1630902678</v>
      </c>
      <c r="O126" s="109">
        <f>129.41/111.82</f>
        <v>1.1573063852620282</v>
      </c>
      <c r="P126" s="111" t="s">
        <v>174</v>
      </c>
      <c r="Q126" s="798">
        <f t="shared" si="8"/>
        <v>1630902677.9997048</v>
      </c>
      <c r="R126" s="799"/>
      <c r="S126" s="324" t="s">
        <v>226</v>
      </c>
      <c r="T126" s="324"/>
      <c r="U126" s="324"/>
    </row>
    <row r="127" spans="1:21" ht="27.75" customHeight="1" x14ac:dyDescent="0.2">
      <c r="B127" s="283" t="s">
        <v>152</v>
      </c>
      <c r="C127" s="284"/>
      <c r="D127" s="493" t="s">
        <v>225</v>
      </c>
      <c r="E127" s="493"/>
      <c r="F127" s="79" t="s">
        <v>145</v>
      </c>
      <c r="G127" s="812">
        <v>1905247870</v>
      </c>
      <c r="H127" s="812"/>
      <c r="I127" s="812"/>
      <c r="J127" s="872" t="s">
        <v>888</v>
      </c>
      <c r="K127" s="873"/>
      <c r="L127" s="864">
        <v>42474</v>
      </c>
      <c r="M127" s="865">
        <v>42474</v>
      </c>
      <c r="N127" s="212">
        <v>1630902678</v>
      </c>
      <c r="O127" s="109">
        <f>130.63/111.82</f>
        <v>1.1682167769629763</v>
      </c>
      <c r="P127" s="111" t="s">
        <v>179</v>
      </c>
      <c r="Q127" s="798">
        <f t="shared" si="8"/>
        <v>1630902677.9713693</v>
      </c>
      <c r="R127" s="799"/>
      <c r="S127" s="324" t="s">
        <v>227</v>
      </c>
      <c r="T127" s="324"/>
      <c r="U127" s="324"/>
    </row>
    <row r="128" spans="1:21" ht="27.75" customHeight="1" x14ac:dyDescent="0.2">
      <c r="B128" s="283" t="s">
        <v>153</v>
      </c>
      <c r="C128" s="284"/>
      <c r="D128" s="493" t="s">
        <v>225</v>
      </c>
      <c r="E128" s="493"/>
      <c r="F128" s="79" t="s">
        <v>145</v>
      </c>
      <c r="G128" s="812">
        <v>1914728166</v>
      </c>
      <c r="H128" s="812"/>
      <c r="I128" s="812"/>
      <c r="J128" s="871" t="s">
        <v>889</v>
      </c>
      <c r="K128" s="871"/>
      <c r="L128" s="864">
        <v>42506</v>
      </c>
      <c r="M128" s="865">
        <v>42506</v>
      </c>
      <c r="N128" s="212">
        <v>1630902678</v>
      </c>
      <c r="O128" s="109">
        <f>131.28/111.82</f>
        <v>1.1740296905741372</v>
      </c>
      <c r="P128" s="111" t="s">
        <v>184</v>
      </c>
      <c r="Q128" s="798">
        <f t="shared" si="8"/>
        <v>1630902677.6517365</v>
      </c>
      <c r="R128" s="799"/>
      <c r="S128" s="324" t="s">
        <v>227</v>
      </c>
      <c r="T128" s="324"/>
      <c r="U128" s="324"/>
    </row>
    <row r="129" spans="1:21" ht="29.25" customHeight="1" x14ac:dyDescent="0.2">
      <c r="B129" s="283" t="s">
        <v>228</v>
      </c>
      <c r="C129" s="284"/>
      <c r="D129" s="493" t="s">
        <v>225</v>
      </c>
      <c r="E129" s="493"/>
      <c r="F129" s="79" t="s">
        <v>145</v>
      </c>
      <c r="G129" s="812">
        <v>1924500164</v>
      </c>
      <c r="H129" s="812"/>
      <c r="I129" s="812"/>
      <c r="J129" s="872" t="s">
        <v>890</v>
      </c>
      <c r="K129" s="873"/>
      <c r="L129" s="864">
        <v>42535</v>
      </c>
      <c r="M129" s="865">
        <v>42535</v>
      </c>
      <c r="N129" s="212">
        <v>1630902678</v>
      </c>
      <c r="O129" s="109">
        <f>131.95/111.82</f>
        <v>1.1800214630656412</v>
      </c>
      <c r="P129" s="111" t="s">
        <v>187</v>
      </c>
      <c r="Q129" s="798">
        <f t="shared" si="8"/>
        <v>1630902677.8209929</v>
      </c>
      <c r="R129" s="799"/>
      <c r="S129" s="324" t="s">
        <v>227</v>
      </c>
      <c r="T129" s="324"/>
      <c r="U129" s="324"/>
    </row>
    <row r="130" spans="1:21" ht="29.25" customHeight="1" x14ac:dyDescent="0.2">
      <c r="B130" s="283" t="s">
        <v>229</v>
      </c>
      <c r="C130" s="284"/>
      <c r="D130" s="493" t="s">
        <v>225</v>
      </c>
      <c r="E130" s="493"/>
      <c r="F130" s="79" t="s">
        <v>145</v>
      </c>
      <c r="G130" s="812">
        <v>1933737765</v>
      </c>
      <c r="H130" s="812"/>
      <c r="I130" s="812"/>
      <c r="J130" s="869" t="s">
        <v>891</v>
      </c>
      <c r="K130" s="870"/>
      <c r="L130" s="864">
        <v>42558</v>
      </c>
      <c r="M130" s="865">
        <v>42558</v>
      </c>
      <c r="N130" s="212">
        <v>1630902678</v>
      </c>
      <c r="O130" s="109">
        <f>132.58/111.82</f>
        <v>1.1856555177964587</v>
      </c>
      <c r="P130" s="111" t="s">
        <v>190</v>
      </c>
      <c r="Q130" s="798">
        <f t="shared" si="8"/>
        <v>1630944010.2753053</v>
      </c>
      <c r="R130" s="799"/>
      <c r="S130" s="324" t="s">
        <v>227</v>
      </c>
      <c r="T130" s="324"/>
      <c r="U130" s="324"/>
    </row>
    <row r="131" spans="1:21" ht="22.5" customHeight="1" x14ac:dyDescent="0.2">
      <c r="B131" s="283" t="s">
        <v>230</v>
      </c>
      <c r="C131" s="284"/>
      <c r="D131" s="493" t="s">
        <v>225</v>
      </c>
      <c r="E131" s="493"/>
      <c r="F131" s="79" t="s">
        <v>145</v>
      </c>
      <c r="G131" s="812">
        <v>1946104392</v>
      </c>
      <c r="H131" s="812"/>
      <c r="I131" s="812"/>
      <c r="J131" s="871" t="s">
        <v>892</v>
      </c>
      <c r="K131" s="871"/>
      <c r="L131" s="864">
        <v>42593</v>
      </c>
      <c r="M131" s="865">
        <v>42593</v>
      </c>
      <c r="N131" s="212">
        <v>1630902678</v>
      </c>
      <c r="O131" s="109">
        <f>133.27/111.82</f>
        <v>1.1918261491683064</v>
      </c>
      <c r="P131" s="111" t="s">
        <v>193</v>
      </c>
      <c r="Q131" s="798">
        <f t="shared" si="8"/>
        <v>1632876064.4814284</v>
      </c>
      <c r="R131" s="799"/>
      <c r="S131" s="324" t="s">
        <v>226</v>
      </c>
      <c r="T131" s="324"/>
      <c r="U131" s="324"/>
    </row>
    <row r="132" spans="1:21" ht="42.75" customHeight="1" x14ac:dyDescent="0.2">
      <c r="B132" s="283" t="s">
        <v>231</v>
      </c>
      <c r="C132" s="284"/>
      <c r="D132" s="493" t="s">
        <v>225</v>
      </c>
      <c r="E132" s="493"/>
      <c r="F132" s="79" t="s">
        <v>145</v>
      </c>
      <c r="G132" s="812">
        <v>1937626728</v>
      </c>
      <c r="H132" s="812"/>
      <c r="I132" s="812"/>
      <c r="J132" s="872" t="s">
        <v>893</v>
      </c>
      <c r="K132" s="873"/>
      <c r="L132" s="864">
        <v>42626</v>
      </c>
      <c r="M132" s="865">
        <v>42626</v>
      </c>
      <c r="N132" s="212">
        <v>1630902678</v>
      </c>
      <c r="O132" s="109">
        <f>132.85/111.82</f>
        <v>1.1880701126810946</v>
      </c>
      <c r="P132" s="111" t="s">
        <v>194</v>
      </c>
      <c r="Q132" s="798">
        <f t="shared" si="8"/>
        <v>1630902677.6436582</v>
      </c>
      <c r="R132" s="799"/>
      <c r="S132" s="324" t="s">
        <v>227</v>
      </c>
      <c r="T132" s="324"/>
      <c r="U132" s="324"/>
    </row>
    <row r="133" spans="1:21" ht="31.5" customHeight="1" x14ac:dyDescent="0.2">
      <c r="B133" s="283" t="s">
        <v>232</v>
      </c>
      <c r="C133" s="284"/>
      <c r="D133" s="493" t="s">
        <v>225</v>
      </c>
      <c r="E133" s="493"/>
      <c r="F133" s="79" t="s">
        <v>145</v>
      </c>
      <c r="G133" s="812">
        <v>1936605773</v>
      </c>
      <c r="H133" s="812"/>
      <c r="I133" s="812"/>
      <c r="J133" s="872" t="s">
        <v>894</v>
      </c>
      <c r="K133" s="873"/>
      <c r="L133" s="864">
        <v>42650</v>
      </c>
      <c r="M133" s="865">
        <v>42650</v>
      </c>
      <c r="N133" s="212">
        <v>1630902678</v>
      </c>
      <c r="O133" s="109">
        <f>132.78/111.82</f>
        <v>1.1874441065998929</v>
      </c>
      <c r="P133" s="111" t="s">
        <v>195</v>
      </c>
      <c r="Q133" s="798">
        <f t="shared" si="8"/>
        <v>1630902677.6386502</v>
      </c>
      <c r="R133" s="799"/>
      <c r="S133" s="324" t="s">
        <v>227</v>
      </c>
      <c r="T133" s="324"/>
      <c r="U133" s="324"/>
    </row>
    <row r="134" spans="1:21" ht="34.5" customHeight="1" x14ac:dyDescent="0.25">
      <c r="B134" s="283" t="s">
        <v>233</v>
      </c>
      <c r="C134" s="284"/>
      <c r="D134" s="493" t="s">
        <v>225</v>
      </c>
      <c r="E134" s="493"/>
      <c r="F134" s="79" t="s">
        <v>145</v>
      </c>
      <c r="G134" s="839">
        <v>2008510175</v>
      </c>
      <c r="H134" s="840"/>
      <c r="I134" s="841"/>
      <c r="J134" s="871" t="s">
        <v>895</v>
      </c>
      <c r="K134" s="871"/>
      <c r="L134" s="864">
        <v>42913</v>
      </c>
      <c r="M134" s="865"/>
      <c r="N134" s="212">
        <v>1630902678</v>
      </c>
      <c r="O134" s="109">
        <f>137.71/111.82</f>
        <v>1.2315328206045431</v>
      </c>
      <c r="P134" s="111" t="s">
        <v>234</v>
      </c>
      <c r="Q134" s="798">
        <f t="shared" si="8"/>
        <v>1630902677.8629003</v>
      </c>
      <c r="R134" s="799"/>
      <c r="S134" s="324" t="s">
        <v>227</v>
      </c>
      <c r="T134" s="324"/>
      <c r="U134" s="324"/>
    </row>
    <row r="135" spans="1:21" ht="30.75" customHeight="1" x14ac:dyDescent="0.25">
      <c r="B135" s="283" t="s">
        <v>235</v>
      </c>
      <c r="C135" s="284"/>
      <c r="D135" s="493" t="s">
        <v>225</v>
      </c>
      <c r="E135" s="493"/>
      <c r="F135" s="79" t="s">
        <v>145</v>
      </c>
      <c r="G135" s="839">
        <v>2010843787</v>
      </c>
      <c r="H135" s="840"/>
      <c r="I135" s="841"/>
      <c r="J135" s="872" t="s">
        <v>896</v>
      </c>
      <c r="K135" s="873"/>
      <c r="L135" s="864">
        <v>42942</v>
      </c>
      <c r="M135" s="865"/>
      <c r="N135" s="212">
        <v>1630902678</v>
      </c>
      <c r="O135" s="109">
        <f>137.87/111.82</f>
        <v>1.2329636916472904</v>
      </c>
      <c r="P135" s="111" t="s">
        <v>236</v>
      </c>
      <c r="Q135" s="798">
        <f t="shared" si="8"/>
        <v>1630902678.3371291</v>
      </c>
      <c r="R135" s="799"/>
      <c r="S135" s="324" t="s">
        <v>227</v>
      </c>
      <c r="T135" s="324"/>
      <c r="U135" s="324"/>
    </row>
    <row r="136" spans="1:21" ht="32.25" customHeight="1" x14ac:dyDescent="0.25">
      <c r="B136" s="283" t="s">
        <v>237</v>
      </c>
      <c r="C136" s="284"/>
      <c r="D136" s="493" t="s">
        <v>225</v>
      </c>
      <c r="E136" s="493"/>
      <c r="F136" s="79" t="s">
        <v>145</v>
      </c>
      <c r="G136" s="839">
        <f>2010843787+1750209</f>
        <v>2012593996</v>
      </c>
      <c r="H136" s="840"/>
      <c r="I136" s="841"/>
      <c r="J136" s="872" t="s">
        <v>897</v>
      </c>
      <c r="K136" s="873"/>
      <c r="L136" s="864" t="s">
        <v>238</v>
      </c>
      <c r="M136" s="865"/>
      <c r="N136" s="212">
        <v>1630902678</v>
      </c>
      <c r="O136" s="109">
        <f>137.99/111.82</f>
        <v>1.2340368449293508</v>
      </c>
      <c r="P136" s="111" t="s">
        <v>239</v>
      </c>
      <c r="Q136" s="798">
        <f t="shared" si="8"/>
        <v>1630902678.6920791</v>
      </c>
      <c r="R136" s="799"/>
      <c r="S136" s="324" t="s">
        <v>227</v>
      </c>
      <c r="T136" s="324"/>
      <c r="U136" s="324"/>
    </row>
    <row r="137" spans="1:21" ht="30.75" customHeight="1" x14ac:dyDescent="0.25">
      <c r="B137" s="283" t="s">
        <v>240</v>
      </c>
      <c r="C137" s="284"/>
      <c r="D137" s="493" t="s">
        <v>225</v>
      </c>
      <c r="E137" s="493"/>
      <c r="F137" s="79" t="s">
        <v>145</v>
      </c>
      <c r="G137" s="839">
        <v>2013469099</v>
      </c>
      <c r="H137" s="840"/>
      <c r="I137" s="841"/>
      <c r="J137" s="871" t="s">
        <v>898</v>
      </c>
      <c r="K137" s="871"/>
      <c r="L137" s="864" t="s">
        <v>241</v>
      </c>
      <c r="M137" s="865"/>
      <c r="N137" s="212">
        <v>1630902678</v>
      </c>
      <c r="O137" s="109">
        <f>138.05/111.82</f>
        <v>1.2345734215703812</v>
      </c>
      <c r="P137" s="111" t="s">
        <v>242</v>
      </c>
      <c r="Q137" s="798">
        <f t="shared" si="8"/>
        <v>1630902677.6543279</v>
      </c>
      <c r="R137" s="799"/>
      <c r="S137" s="324" t="s">
        <v>227</v>
      </c>
      <c r="T137" s="324"/>
      <c r="U137" s="324"/>
    </row>
    <row r="138" spans="1:21" ht="27.75" customHeight="1" x14ac:dyDescent="0.25">
      <c r="B138" s="283" t="s">
        <v>243</v>
      </c>
      <c r="C138" s="284"/>
      <c r="D138" s="493" t="s">
        <v>225</v>
      </c>
      <c r="E138" s="493"/>
      <c r="F138" s="79" t="s">
        <v>145</v>
      </c>
      <c r="G138" s="839">
        <v>2013469099</v>
      </c>
      <c r="H138" s="840"/>
      <c r="I138" s="841"/>
      <c r="J138" s="869" t="s">
        <v>899</v>
      </c>
      <c r="K138" s="870"/>
      <c r="L138" s="864" t="s">
        <v>244</v>
      </c>
      <c r="M138" s="865"/>
      <c r="N138" s="212">
        <v>1630902678</v>
      </c>
      <c r="O138" s="109">
        <f>138.05/111.82</f>
        <v>1.2345734215703812</v>
      </c>
      <c r="P138" s="111" t="s">
        <v>242</v>
      </c>
      <c r="Q138" s="798">
        <f t="shared" si="8"/>
        <v>1630902677.6543279</v>
      </c>
      <c r="R138" s="799"/>
      <c r="S138" s="324" t="s">
        <v>227</v>
      </c>
      <c r="T138" s="324"/>
      <c r="U138" s="324"/>
    </row>
    <row r="139" spans="1:21" ht="27.75" customHeight="1" x14ac:dyDescent="0.25">
      <c r="B139" s="283" t="s">
        <v>400</v>
      </c>
      <c r="C139" s="284"/>
      <c r="D139" s="493" t="s">
        <v>225</v>
      </c>
      <c r="E139" s="493"/>
      <c r="F139" s="79" t="s">
        <v>145</v>
      </c>
      <c r="G139" s="839">
        <v>7470065162</v>
      </c>
      <c r="H139" s="840"/>
      <c r="I139" s="841"/>
      <c r="J139" s="869" t="s">
        <v>401</v>
      </c>
      <c r="K139" s="870"/>
      <c r="L139" s="864">
        <v>43354</v>
      </c>
      <c r="M139" s="865"/>
      <c r="N139" s="212"/>
      <c r="O139" s="109">
        <f>142.27/111.82</f>
        <v>1.2723126453228404</v>
      </c>
      <c r="P139" s="111" t="s">
        <v>510</v>
      </c>
      <c r="Q139" s="798">
        <f t="shared" si="8"/>
        <v>5871249640.9280939</v>
      </c>
      <c r="R139" s="799"/>
      <c r="S139" s="324" t="s">
        <v>227</v>
      </c>
      <c r="T139" s="324"/>
      <c r="U139" s="324"/>
    </row>
    <row r="140" spans="1:21" ht="33.75" customHeight="1" x14ac:dyDescent="0.25">
      <c r="B140" s="283" t="s">
        <v>511</v>
      </c>
      <c r="C140" s="284"/>
      <c r="D140" s="493" t="s">
        <v>225</v>
      </c>
      <c r="E140" s="493"/>
      <c r="F140" s="79" t="s">
        <v>145</v>
      </c>
      <c r="G140" s="839">
        <v>9700000000</v>
      </c>
      <c r="H140" s="840"/>
      <c r="I140" s="841"/>
      <c r="J140" s="862" t="s">
        <v>494</v>
      </c>
      <c r="K140" s="863"/>
      <c r="L140" s="864">
        <v>43612</v>
      </c>
      <c r="M140" s="865"/>
      <c r="N140" s="212"/>
      <c r="O140" s="109">
        <f>102.12/78.05</f>
        <v>1.3083920563741192</v>
      </c>
      <c r="P140" s="111" t="s">
        <v>492</v>
      </c>
      <c r="Q140" s="798">
        <f t="shared" si="8"/>
        <v>7413679984.3321581</v>
      </c>
      <c r="R140" s="799"/>
      <c r="S140" s="283" t="s">
        <v>900</v>
      </c>
      <c r="T140" s="287"/>
      <c r="U140" s="284"/>
    </row>
    <row r="141" spans="1:21" ht="23.25" customHeight="1" x14ac:dyDescent="0.25">
      <c r="B141" s="861" t="s">
        <v>494</v>
      </c>
      <c r="C141" s="861"/>
      <c r="D141" s="493" t="s">
        <v>225</v>
      </c>
      <c r="E141" s="493"/>
      <c r="F141" s="79" t="s">
        <v>145</v>
      </c>
      <c r="G141" s="839">
        <v>3700813045</v>
      </c>
      <c r="H141" s="840"/>
      <c r="I141" s="841"/>
      <c r="J141" s="862" t="s">
        <v>901</v>
      </c>
      <c r="K141" s="863"/>
      <c r="L141" s="864">
        <v>43879</v>
      </c>
      <c r="M141" s="865"/>
      <c r="N141" s="212"/>
      <c r="O141" s="109">
        <f>104.24/78.05</f>
        <v>1.3355541319666879</v>
      </c>
      <c r="P141" s="111" t="s">
        <v>902</v>
      </c>
      <c r="Q141" s="798">
        <f t="shared" si="8"/>
        <v>2770994418.2871261</v>
      </c>
      <c r="R141" s="799"/>
      <c r="S141" s="283" t="s">
        <v>903</v>
      </c>
      <c r="T141" s="287"/>
      <c r="U141" s="284"/>
    </row>
    <row r="142" spans="1:21" ht="15" customHeight="1" x14ac:dyDescent="0.25">
      <c r="B142" s="861" t="s">
        <v>494</v>
      </c>
      <c r="C142" s="861"/>
      <c r="D142" s="493" t="s">
        <v>225</v>
      </c>
      <c r="E142" s="493"/>
      <c r="F142" s="79" t="s">
        <v>145</v>
      </c>
      <c r="G142" s="839">
        <v>872133354</v>
      </c>
      <c r="H142" s="840"/>
      <c r="I142" s="841"/>
      <c r="J142" s="862" t="s">
        <v>901</v>
      </c>
      <c r="K142" s="863"/>
      <c r="L142" s="864">
        <v>43916</v>
      </c>
      <c r="M142" s="865"/>
      <c r="N142" s="212"/>
      <c r="O142" s="109">
        <f>104.94/78.05</f>
        <v>1.3445227418321588</v>
      </c>
      <c r="P142" s="111" t="s">
        <v>904</v>
      </c>
      <c r="Q142" s="798">
        <f t="shared" si="8"/>
        <v>648656453.97084045</v>
      </c>
      <c r="R142" s="799"/>
      <c r="S142" s="283" t="s">
        <v>903</v>
      </c>
      <c r="T142" s="287"/>
      <c r="U142" s="284"/>
    </row>
    <row r="143" spans="1:21" ht="15" customHeight="1" x14ac:dyDescent="0.25">
      <c r="B143" s="861" t="s">
        <v>494</v>
      </c>
      <c r="C143" s="861"/>
      <c r="D143" s="493" t="s">
        <v>225</v>
      </c>
      <c r="E143" s="493"/>
      <c r="F143" s="79" t="s">
        <v>145</v>
      </c>
      <c r="G143" s="839">
        <v>1934253887</v>
      </c>
      <c r="H143" s="840"/>
      <c r="I143" s="841"/>
      <c r="J143" s="862" t="s">
        <v>901</v>
      </c>
      <c r="K143" s="863"/>
      <c r="L143" s="864">
        <v>43936</v>
      </c>
      <c r="M143" s="865"/>
      <c r="N143" s="212"/>
      <c r="O143" s="109">
        <f>105.53/78.05</f>
        <v>1.35208199871877</v>
      </c>
      <c r="P143" s="111" t="s">
        <v>905</v>
      </c>
      <c r="Q143" s="798">
        <f t="shared" si="8"/>
        <v>1430574394.7725766</v>
      </c>
      <c r="R143" s="799"/>
      <c r="S143" s="283" t="s">
        <v>903</v>
      </c>
      <c r="T143" s="287"/>
      <c r="U143" s="284"/>
    </row>
    <row r="144" spans="1:21" ht="30.75" customHeight="1" x14ac:dyDescent="0.2">
      <c r="A144" s="26"/>
      <c r="B144" s="324" t="s">
        <v>494</v>
      </c>
      <c r="C144" s="324"/>
      <c r="D144" s="493" t="s">
        <v>225</v>
      </c>
      <c r="E144" s="493"/>
      <c r="F144" s="79" t="s">
        <v>145</v>
      </c>
      <c r="G144" s="866">
        <v>993588244.62</v>
      </c>
      <c r="H144" s="867"/>
      <c r="I144" s="868"/>
      <c r="J144" s="855" t="s">
        <v>901</v>
      </c>
      <c r="K144" s="856"/>
      <c r="L144" s="857">
        <v>43972</v>
      </c>
      <c r="M144" s="858"/>
      <c r="N144" s="211"/>
      <c r="O144" s="229">
        <f>[25]IPC!$S$13/78.05</f>
        <v>1.3542600896860988</v>
      </c>
      <c r="P144" s="230" t="s">
        <v>906</v>
      </c>
      <c r="Q144" s="859">
        <f t="shared" si="8"/>
        <v>733676087.9147681</v>
      </c>
      <c r="R144" s="860"/>
      <c r="S144" s="283" t="s">
        <v>903</v>
      </c>
      <c r="T144" s="287"/>
      <c r="U144" s="284"/>
    </row>
    <row r="145" spans="1:21" ht="30.75" customHeight="1" x14ac:dyDescent="0.2">
      <c r="A145" s="26"/>
      <c r="B145" s="324" t="s">
        <v>494</v>
      </c>
      <c r="C145" s="324"/>
      <c r="D145" s="493" t="s">
        <v>225</v>
      </c>
      <c r="E145" s="493"/>
      <c r="F145" s="79" t="s">
        <v>145</v>
      </c>
      <c r="G145" s="866">
        <v>738635363.88</v>
      </c>
      <c r="H145" s="867"/>
      <c r="I145" s="868"/>
      <c r="J145" s="855" t="s">
        <v>901</v>
      </c>
      <c r="K145" s="856"/>
      <c r="L145" s="857">
        <v>43978</v>
      </c>
      <c r="M145" s="858"/>
      <c r="N145" s="211"/>
      <c r="O145" s="229">
        <f>[25]IPC!$S$13/78.05</f>
        <v>1.3542600896860988</v>
      </c>
      <c r="P145" s="230" t="s">
        <v>906</v>
      </c>
      <c r="Q145" s="859">
        <f t="shared" si="8"/>
        <v>545416179.28887415</v>
      </c>
      <c r="R145" s="860"/>
      <c r="S145" s="283" t="s">
        <v>903</v>
      </c>
      <c r="T145" s="287"/>
      <c r="U145" s="284"/>
    </row>
    <row r="146" spans="1:21" ht="31.5" customHeight="1" x14ac:dyDescent="0.2">
      <c r="A146" s="26"/>
      <c r="B146" s="324" t="s">
        <v>494</v>
      </c>
      <c r="C146" s="324"/>
      <c r="D146" s="493" t="s">
        <v>225</v>
      </c>
      <c r="E146" s="493"/>
      <c r="F146" s="79" t="s">
        <v>145</v>
      </c>
      <c r="G146" s="231">
        <v>17584629</v>
      </c>
      <c r="H146" s="232"/>
      <c r="I146" s="232"/>
      <c r="J146" s="855" t="s">
        <v>901</v>
      </c>
      <c r="K146" s="856"/>
      <c r="L146" s="857">
        <v>43993</v>
      </c>
      <c r="M146" s="858"/>
      <c r="N146" s="233"/>
      <c r="O146" s="229">
        <f>[25]IPC!$S$14/78.05</f>
        <v>1.3499039077514414</v>
      </c>
      <c r="P146" s="230" t="s">
        <v>907</v>
      </c>
      <c r="Q146" s="859">
        <f t="shared" si="8"/>
        <v>13026578.33570615</v>
      </c>
      <c r="R146" s="860"/>
      <c r="S146" s="283" t="s">
        <v>903</v>
      </c>
      <c r="T146" s="287"/>
      <c r="U146" s="284"/>
    </row>
    <row r="147" spans="1:21" ht="31.5" customHeight="1" x14ac:dyDescent="0.2">
      <c r="A147" s="26"/>
      <c r="B147" s="324" t="s">
        <v>494</v>
      </c>
      <c r="C147" s="324"/>
      <c r="D147" s="493" t="s">
        <v>225</v>
      </c>
      <c r="E147" s="493"/>
      <c r="F147" s="79" t="s">
        <v>145</v>
      </c>
      <c r="G147" s="231">
        <v>750489233.00999999</v>
      </c>
      <c r="H147" s="232"/>
      <c r="I147" s="232"/>
      <c r="J147" s="855" t="s">
        <v>901</v>
      </c>
      <c r="K147" s="856"/>
      <c r="L147" s="857">
        <v>44018</v>
      </c>
      <c r="M147" s="858"/>
      <c r="N147" s="233"/>
      <c r="O147" s="229">
        <f>[25]IPC!$S$15/78.05</f>
        <v>1.3449071108263935</v>
      </c>
      <c r="P147" s="230" t="s">
        <v>908</v>
      </c>
      <c r="Q147" s="859">
        <f t="shared" si="8"/>
        <v>558023098.37506425</v>
      </c>
      <c r="R147" s="860"/>
      <c r="S147" s="283" t="s">
        <v>903</v>
      </c>
      <c r="T147" s="287"/>
      <c r="U147" s="284"/>
    </row>
    <row r="148" spans="1:21" ht="33" customHeight="1" x14ac:dyDescent="0.2">
      <c r="A148" s="1" t="s">
        <v>573</v>
      </c>
      <c r="B148" s="520" t="s">
        <v>245</v>
      </c>
      <c r="C148" s="521"/>
      <c r="D148" s="521"/>
      <c r="E148" s="521"/>
      <c r="F148" s="521"/>
      <c r="G148" s="521"/>
      <c r="H148" s="521"/>
      <c r="I148" s="521"/>
      <c r="J148" s="521"/>
      <c r="K148" s="521"/>
      <c r="L148" s="521"/>
      <c r="M148" s="521"/>
      <c r="N148" s="521"/>
      <c r="O148" s="521"/>
      <c r="P148" s="521"/>
      <c r="Q148" s="521"/>
      <c r="R148" s="521"/>
      <c r="S148" s="521"/>
      <c r="T148" s="521"/>
      <c r="U148" s="522"/>
    </row>
    <row r="149" spans="1:21" ht="25.5" customHeight="1" x14ac:dyDescent="0.2">
      <c r="B149" s="817" t="s">
        <v>132</v>
      </c>
      <c r="C149" s="817"/>
      <c r="D149" s="818" t="s">
        <v>133</v>
      </c>
      <c r="E149" s="818"/>
      <c r="F149" s="818" t="s">
        <v>134</v>
      </c>
      <c r="G149" s="816" t="s">
        <v>135</v>
      </c>
      <c r="H149" s="816"/>
      <c r="I149" s="816"/>
      <c r="J149" s="816"/>
      <c r="K149" s="816"/>
      <c r="L149" s="816"/>
      <c r="M149" s="816"/>
      <c r="N149" s="816" t="s">
        <v>136</v>
      </c>
      <c r="O149" s="816"/>
      <c r="P149" s="816"/>
      <c r="Q149" s="816"/>
      <c r="R149" s="816"/>
      <c r="S149" s="816" t="s">
        <v>98</v>
      </c>
      <c r="T149" s="816"/>
      <c r="U149" s="816"/>
    </row>
    <row r="150" spans="1:21" ht="26.25" customHeight="1" x14ac:dyDescent="0.2">
      <c r="B150" s="817"/>
      <c r="C150" s="817"/>
      <c r="D150" s="818"/>
      <c r="E150" s="818"/>
      <c r="F150" s="818"/>
      <c r="G150" s="803" t="s">
        <v>137</v>
      </c>
      <c r="H150" s="818"/>
      <c r="I150" s="818"/>
      <c r="J150" s="803" t="s">
        <v>138</v>
      </c>
      <c r="K150" s="803"/>
      <c r="L150" s="803" t="s">
        <v>876</v>
      </c>
      <c r="M150" s="803"/>
      <c r="N150" s="209" t="s">
        <v>139</v>
      </c>
      <c r="O150" s="209" t="s">
        <v>140</v>
      </c>
      <c r="P150" s="209" t="s">
        <v>141</v>
      </c>
      <c r="Q150" s="803" t="s">
        <v>142</v>
      </c>
      <c r="R150" s="803"/>
      <c r="S150" s="816"/>
      <c r="T150" s="816"/>
      <c r="U150" s="816"/>
    </row>
    <row r="151" spans="1:21" ht="20.25" customHeight="1" x14ac:dyDescent="0.25">
      <c r="B151" s="283" t="s">
        <v>143</v>
      </c>
      <c r="C151" s="284"/>
      <c r="D151" s="810" t="s">
        <v>909</v>
      </c>
      <c r="E151" s="800"/>
      <c r="F151" s="79" t="s">
        <v>145</v>
      </c>
      <c r="G151" s="798">
        <v>4270238021</v>
      </c>
      <c r="H151" s="854"/>
      <c r="I151" s="799"/>
      <c r="J151" s="842" t="s">
        <v>146</v>
      </c>
      <c r="K151" s="842"/>
      <c r="L151" s="811" t="s">
        <v>246</v>
      </c>
      <c r="M151" s="802"/>
      <c r="N151" s="112">
        <v>3885265434</v>
      </c>
      <c r="O151" s="59">
        <f>123.78/111.82</f>
        <v>1.1069576104453587</v>
      </c>
      <c r="P151" s="110" t="s">
        <v>155</v>
      </c>
      <c r="Q151" s="812">
        <f>+G151/O151</f>
        <v>3857634638.1339469</v>
      </c>
      <c r="R151" s="812"/>
      <c r="S151" s="324" t="s">
        <v>227</v>
      </c>
      <c r="T151" s="324"/>
      <c r="U151" s="324"/>
    </row>
    <row r="152" spans="1:21" ht="15.75" customHeight="1" x14ac:dyDescent="0.25">
      <c r="B152" s="283" t="s">
        <v>143</v>
      </c>
      <c r="C152" s="284"/>
      <c r="D152" s="810" t="s">
        <v>909</v>
      </c>
      <c r="E152" s="800"/>
      <c r="F152" s="79" t="s">
        <v>145</v>
      </c>
      <c r="G152" s="798">
        <v>31161593</v>
      </c>
      <c r="H152" s="854"/>
      <c r="I152" s="799"/>
      <c r="J152" s="842" t="s">
        <v>146</v>
      </c>
      <c r="K152" s="842"/>
      <c r="L152" s="811" t="s">
        <v>247</v>
      </c>
      <c r="M152" s="802"/>
      <c r="N152" s="112"/>
      <c r="O152" s="109">
        <f>126.15/111.82</f>
        <v>1.1281523877660526</v>
      </c>
      <c r="P152" s="111" t="s">
        <v>167</v>
      </c>
      <c r="Q152" s="812">
        <f>+G152/O152</f>
        <v>27621794.128101464</v>
      </c>
      <c r="R152" s="812"/>
      <c r="S152" s="324" t="s">
        <v>227</v>
      </c>
      <c r="T152" s="324"/>
      <c r="U152" s="324"/>
    </row>
    <row r="153" spans="1:21" ht="30.75" customHeight="1" x14ac:dyDescent="0.25">
      <c r="B153" s="283" t="s">
        <v>147</v>
      </c>
      <c r="C153" s="284"/>
      <c r="D153" s="810" t="s">
        <v>909</v>
      </c>
      <c r="E153" s="800"/>
      <c r="F153" s="79" t="s">
        <v>145</v>
      </c>
      <c r="G153" s="798">
        <v>3890427652</v>
      </c>
      <c r="H153" s="854"/>
      <c r="I153" s="799"/>
      <c r="J153" s="842" t="s">
        <v>248</v>
      </c>
      <c r="K153" s="842"/>
      <c r="L153" s="811" t="s">
        <v>249</v>
      </c>
      <c r="M153" s="802"/>
      <c r="N153" s="112">
        <v>3330227513</v>
      </c>
      <c r="O153" s="109">
        <f>130.63/111.82</f>
        <v>1.1682167769629763</v>
      </c>
      <c r="P153" s="111" t="s">
        <v>179</v>
      </c>
      <c r="Q153" s="812">
        <f>+G153/O153</f>
        <v>3330227513.1795144</v>
      </c>
      <c r="R153" s="812"/>
      <c r="S153" s="324" t="s">
        <v>227</v>
      </c>
      <c r="T153" s="324"/>
      <c r="U153" s="324"/>
    </row>
    <row r="154" spans="1:21" ht="45" customHeight="1" x14ac:dyDescent="0.25">
      <c r="B154" s="283" t="s">
        <v>148</v>
      </c>
      <c r="C154" s="284"/>
      <c r="D154" s="810" t="s">
        <v>909</v>
      </c>
      <c r="E154" s="800"/>
      <c r="F154" s="79" t="s">
        <v>145</v>
      </c>
      <c r="G154" s="798">
        <v>3954459034</v>
      </c>
      <c r="H154" s="854"/>
      <c r="I154" s="799"/>
      <c r="J154" s="842" t="s">
        <v>250</v>
      </c>
      <c r="K154" s="842"/>
      <c r="L154" s="802" t="s">
        <v>251</v>
      </c>
      <c r="M154" s="802"/>
      <c r="N154" s="112">
        <v>3330227513</v>
      </c>
      <c r="O154" s="109">
        <f>132.78/111.82</f>
        <v>1.1874441065998929</v>
      </c>
      <c r="P154" s="111" t="s">
        <v>195</v>
      </c>
      <c r="Q154" s="812">
        <f>+G154/O154</f>
        <v>3330227513.0432291</v>
      </c>
      <c r="R154" s="812"/>
      <c r="S154" s="324" t="s">
        <v>227</v>
      </c>
      <c r="T154" s="324"/>
      <c r="U154" s="324"/>
    </row>
    <row r="155" spans="1:21" ht="40.5" hidden="1" customHeight="1" x14ac:dyDescent="0.25">
      <c r="B155" s="283" t="s">
        <v>149</v>
      </c>
      <c r="C155" s="284"/>
      <c r="D155" s="810" t="s">
        <v>909</v>
      </c>
      <c r="E155" s="800"/>
      <c r="F155" s="79" t="s">
        <v>145</v>
      </c>
      <c r="G155" s="851">
        <v>4092052050</v>
      </c>
      <c r="H155" s="852"/>
      <c r="I155" s="853"/>
      <c r="J155" s="842" t="s">
        <v>252</v>
      </c>
      <c r="K155" s="842"/>
      <c r="L155" s="811" t="s">
        <v>253</v>
      </c>
      <c r="M155" s="802"/>
      <c r="N155" s="112">
        <v>3330227513</v>
      </c>
      <c r="O155" s="109">
        <f t="shared" ref="O155" si="10">137.4/111.82</f>
        <v>1.2287605079592203</v>
      </c>
      <c r="P155" s="111" t="s">
        <v>254</v>
      </c>
      <c r="Q155" s="812">
        <f>+G155/O155</f>
        <v>3330227512.5982528</v>
      </c>
      <c r="R155" s="812"/>
      <c r="S155" s="324" t="s">
        <v>227</v>
      </c>
      <c r="T155" s="324"/>
      <c r="U155" s="324"/>
    </row>
    <row r="156" spans="1:21" ht="30" hidden="1" customHeight="1" x14ac:dyDescent="0.25">
      <c r="B156" s="283" t="s">
        <v>255</v>
      </c>
      <c r="C156" s="284"/>
      <c r="D156" s="594" t="s">
        <v>909</v>
      </c>
      <c r="E156" s="596"/>
      <c r="F156" s="79" t="s">
        <v>145</v>
      </c>
      <c r="G156" s="851">
        <v>32581947</v>
      </c>
      <c r="H156" s="852"/>
      <c r="I156" s="218"/>
      <c r="J156" s="847"/>
      <c r="K156" s="848"/>
      <c r="L156" s="849" t="s">
        <v>256</v>
      </c>
      <c r="M156" s="850"/>
      <c r="N156" s="112"/>
      <c r="O156" s="109">
        <f>137.87/111.82</f>
        <v>1.2329636916472904</v>
      </c>
      <c r="P156" s="111" t="s">
        <v>236</v>
      </c>
      <c r="Q156" s="798"/>
      <c r="R156" s="799"/>
      <c r="S156" s="324"/>
      <c r="T156" s="324"/>
      <c r="U156" s="324"/>
    </row>
    <row r="157" spans="1:21" ht="36" hidden="1" customHeight="1" x14ac:dyDescent="0.25">
      <c r="B157" s="283" t="s">
        <v>150</v>
      </c>
      <c r="C157" s="284"/>
      <c r="D157" s="810" t="s">
        <v>909</v>
      </c>
      <c r="E157" s="800"/>
      <c r="F157" s="79" t="s">
        <v>145</v>
      </c>
      <c r="G157" s="839">
        <v>4111410375</v>
      </c>
      <c r="H157" s="840"/>
      <c r="I157" s="841"/>
      <c r="J157" s="842" t="s">
        <v>257</v>
      </c>
      <c r="K157" s="842"/>
      <c r="L157" s="811" t="s">
        <v>258</v>
      </c>
      <c r="M157" s="802"/>
      <c r="N157" s="112">
        <v>3330227513</v>
      </c>
      <c r="O157" s="109">
        <f>138.05/111.82</f>
        <v>1.2345734215703812</v>
      </c>
      <c r="P157" s="111" t="s">
        <v>242</v>
      </c>
      <c r="Q157" s="812">
        <f>+G157/O157</f>
        <v>3330227512.7308941</v>
      </c>
      <c r="R157" s="812"/>
      <c r="S157" s="324" t="s">
        <v>227</v>
      </c>
      <c r="T157" s="324"/>
      <c r="U157" s="324"/>
    </row>
    <row r="158" spans="1:21" s="26" customFormat="1" ht="15" hidden="1" customHeight="1" x14ac:dyDescent="0.25">
      <c r="A158" s="1"/>
      <c r="B158" s="283" t="s">
        <v>151</v>
      </c>
      <c r="C158" s="284"/>
      <c r="D158" s="810" t="s">
        <v>909</v>
      </c>
      <c r="E158" s="800"/>
      <c r="F158" s="79" t="s">
        <v>145</v>
      </c>
      <c r="G158" s="839">
        <v>4200756490</v>
      </c>
      <c r="H158" s="840"/>
      <c r="I158" s="841"/>
      <c r="J158" s="842" t="s">
        <v>259</v>
      </c>
      <c r="K158" s="842"/>
      <c r="L158" s="811" t="s">
        <v>260</v>
      </c>
      <c r="M158" s="802"/>
      <c r="N158" s="112">
        <v>3330227513</v>
      </c>
      <c r="O158" s="109">
        <f>141.05/111.82</f>
        <v>1.2614022536218925</v>
      </c>
      <c r="P158" s="111" t="s">
        <v>261</v>
      </c>
      <c r="Q158" s="838">
        <f>G158/O158</f>
        <v>3330227513.0223322</v>
      </c>
      <c r="R158" s="838"/>
      <c r="S158" s="324" t="s">
        <v>227</v>
      </c>
      <c r="T158" s="324"/>
      <c r="U158" s="324"/>
    </row>
    <row r="159" spans="1:21" s="26" customFormat="1" ht="28.5" customHeight="1" x14ac:dyDescent="0.25">
      <c r="A159" s="1"/>
      <c r="B159" s="283" t="s">
        <v>152</v>
      </c>
      <c r="C159" s="284"/>
      <c r="D159" s="810" t="s">
        <v>909</v>
      </c>
      <c r="E159" s="800"/>
      <c r="F159" s="79" t="s">
        <v>145</v>
      </c>
      <c r="G159" s="839">
        <v>4243940445</v>
      </c>
      <c r="H159" s="840"/>
      <c r="I159" s="841"/>
      <c r="J159" s="842" t="s">
        <v>262</v>
      </c>
      <c r="K159" s="842"/>
      <c r="L159" s="819">
        <v>43384</v>
      </c>
      <c r="M159" s="843"/>
      <c r="N159" s="112">
        <v>3330227513</v>
      </c>
      <c r="O159" s="109">
        <f>142.5/111.82</f>
        <v>1.2743695224467895</v>
      </c>
      <c r="P159" s="111" t="s">
        <v>405</v>
      </c>
      <c r="Q159" s="838">
        <f>G159/O159</f>
        <v>3330227512.7010527</v>
      </c>
      <c r="R159" s="838"/>
      <c r="S159" s="324" t="s">
        <v>227</v>
      </c>
      <c r="T159" s="324"/>
      <c r="U159" s="324"/>
    </row>
    <row r="160" spans="1:21" ht="15" customHeight="1" x14ac:dyDescent="0.25">
      <c r="B160" s="283" t="s">
        <v>153</v>
      </c>
      <c r="C160" s="284"/>
      <c r="D160" s="810" t="s">
        <v>909</v>
      </c>
      <c r="E160" s="800"/>
      <c r="F160" s="79" t="s">
        <v>145</v>
      </c>
      <c r="G160" s="839">
        <v>4335995951</v>
      </c>
      <c r="H160" s="840"/>
      <c r="I160" s="841"/>
      <c r="J160" s="844" t="s">
        <v>263</v>
      </c>
      <c r="K160" s="844"/>
      <c r="L160" s="819">
        <v>43580</v>
      </c>
      <c r="M160" s="843"/>
      <c r="N160" s="112">
        <v>3330227513</v>
      </c>
      <c r="O160" s="109">
        <f>101.62/78.05</f>
        <v>1.3019859064702115</v>
      </c>
      <c r="P160" s="111" t="s">
        <v>438</v>
      </c>
      <c r="Q160" s="838">
        <f>G160/O160</f>
        <v>3330294075.7286949</v>
      </c>
      <c r="R160" s="838"/>
      <c r="S160" s="324" t="s">
        <v>910</v>
      </c>
      <c r="T160" s="324"/>
      <c r="U160" s="324"/>
    </row>
    <row r="161" spans="1:21" ht="15" customHeight="1" x14ac:dyDescent="0.25">
      <c r="B161" s="283" t="s">
        <v>228</v>
      </c>
      <c r="C161" s="284"/>
      <c r="D161" s="810" t="s">
        <v>909</v>
      </c>
      <c r="E161" s="800"/>
      <c r="F161" s="79" t="s">
        <v>145</v>
      </c>
      <c r="G161" s="839">
        <v>3687610549</v>
      </c>
      <c r="H161" s="840"/>
      <c r="I161" s="841"/>
      <c r="J161" s="844" t="s">
        <v>264</v>
      </c>
      <c r="K161" s="844"/>
      <c r="L161" s="836">
        <v>43748</v>
      </c>
      <c r="M161" s="837"/>
      <c r="N161" s="128">
        <v>2787313610</v>
      </c>
      <c r="O161" s="109">
        <f>103.26/78.05</f>
        <v>1.322998078155029</v>
      </c>
      <c r="P161" s="111" t="s">
        <v>566</v>
      </c>
      <c r="Q161" s="838">
        <f>G161/O161</f>
        <v>2787313609.8145456</v>
      </c>
      <c r="R161" s="838"/>
      <c r="S161" s="324" t="s">
        <v>227</v>
      </c>
      <c r="T161" s="324"/>
      <c r="U161" s="324"/>
    </row>
    <row r="162" spans="1:21" ht="36.75" customHeight="1" x14ac:dyDescent="0.25">
      <c r="B162" s="283" t="s">
        <v>229</v>
      </c>
      <c r="C162" s="284"/>
      <c r="D162" s="810" t="s">
        <v>909</v>
      </c>
      <c r="E162" s="800"/>
      <c r="F162" s="79" t="s">
        <v>145</v>
      </c>
      <c r="G162" s="839">
        <v>3768676557</v>
      </c>
      <c r="H162" s="840"/>
      <c r="I162" s="841"/>
      <c r="J162" s="844" t="s">
        <v>265</v>
      </c>
      <c r="K162" s="844"/>
      <c r="L162" s="836">
        <v>43935</v>
      </c>
      <c r="M162" s="837"/>
      <c r="N162" s="48">
        <v>2787313610</v>
      </c>
      <c r="O162" s="109">
        <f>105.53/78.05</f>
        <v>1.35208199871877</v>
      </c>
      <c r="P162" s="111" t="s">
        <v>911</v>
      </c>
      <c r="Q162" s="838">
        <f>G162/O162</f>
        <v>2787313610.0999718</v>
      </c>
      <c r="R162" s="838"/>
      <c r="S162" s="324" t="s">
        <v>227</v>
      </c>
      <c r="T162" s="324"/>
      <c r="U162" s="324"/>
    </row>
    <row r="163" spans="1:21" ht="36.75" customHeight="1" x14ac:dyDescent="0.2">
      <c r="B163" s="283" t="s">
        <v>230</v>
      </c>
      <c r="C163" s="284"/>
      <c r="D163" s="800"/>
      <c r="E163" s="800"/>
      <c r="F163" s="79" t="s">
        <v>145</v>
      </c>
      <c r="G163" s="324"/>
      <c r="H163" s="324"/>
      <c r="I163" s="324"/>
      <c r="J163" s="844" t="s">
        <v>266</v>
      </c>
      <c r="K163" s="844"/>
      <c r="L163" s="800"/>
      <c r="M163" s="800"/>
      <c r="N163" s="48">
        <v>1848766139</v>
      </c>
      <c r="O163" s="222"/>
      <c r="P163" s="49"/>
      <c r="Q163" s="846">
        <v>0</v>
      </c>
      <c r="R163" s="846"/>
      <c r="S163" s="324"/>
      <c r="T163" s="324"/>
      <c r="U163" s="324"/>
    </row>
    <row r="164" spans="1:21" ht="54.75" customHeight="1" x14ac:dyDescent="0.2">
      <c r="B164" s="283" t="s">
        <v>231</v>
      </c>
      <c r="C164" s="284"/>
      <c r="D164" s="800"/>
      <c r="E164" s="800"/>
      <c r="F164" s="79" t="s">
        <v>145</v>
      </c>
      <c r="G164" s="324"/>
      <c r="H164" s="324"/>
      <c r="I164" s="324"/>
      <c r="J164" s="844" t="s">
        <v>267</v>
      </c>
      <c r="K164" s="844"/>
      <c r="L164" s="800"/>
      <c r="M164" s="800"/>
      <c r="N164" s="48">
        <v>1848766139</v>
      </c>
      <c r="O164" s="222"/>
      <c r="P164" s="49"/>
      <c r="Q164" s="846">
        <v>0</v>
      </c>
      <c r="R164" s="846"/>
      <c r="S164" s="324"/>
      <c r="T164" s="324"/>
      <c r="U164" s="324"/>
    </row>
    <row r="165" spans="1:21" ht="81" customHeight="1" x14ac:dyDescent="0.2">
      <c r="A165" s="26"/>
      <c r="B165" s="283" t="s">
        <v>232</v>
      </c>
      <c r="C165" s="284"/>
      <c r="D165" s="800"/>
      <c r="E165" s="800"/>
      <c r="F165" s="79" t="s">
        <v>145</v>
      </c>
      <c r="G165" s="324"/>
      <c r="H165" s="324"/>
      <c r="I165" s="324"/>
      <c r="J165" s="844" t="s">
        <v>912</v>
      </c>
      <c r="K165" s="844"/>
      <c r="L165" s="800"/>
      <c r="M165" s="800"/>
      <c r="N165" s="48">
        <v>2542964000</v>
      </c>
      <c r="O165" s="222"/>
      <c r="P165" s="49"/>
      <c r="Q165" s="845">
        <v>0</v>
      </c>
      <c r="R165" s="845"/>
      <c r="S165" s="324"/>
      <c r="T165" s="324"/>
      <c r="U165" s="324"/>
    </row>
    <row r="166" spans="1:21" ht="39.75" customHeight="1" x14ac:dyDescent="0.2">
      <c r="A166" s="26" t="s">
        <v>574</v>
      </c>
      <c r="B166" s="823" t="s">
        <v>268</v>
      </c>
      <c r="C166" s="824"/>
      <c r="D166" s="824"/>
      <c r="E166" s="824"/>
      <c r="F166" s="824"/>
      <c r="G166" s="824"/>
      <c r="H166" s="824"/>
      <c r="I166" s="824"/>
      <c r="J166" s="824"/>
      <c r="K166" s="824"/>
      <c r="L166" s="824"/>
      <c r="M166" s="824"/>
      <c r="N166" s="824"/>
      <c r="O166" s="824"/>
      <c r="P166" s="824"/>
      <c r="Q166" s="824"/>
      <c r="R166" s="824"/>
      <c r="S166" s="824"/>
      <c r="T166" s="824"/>
      <c r="U166" s="825"/>
    </row>
    <row r="167" spans="1:21" ht="53.25" customHeight="1" x14ac:dyDescent="0.2">
      <c r="B167" s="817" t="s">
        <v>132</v>
      </c>
      <c r="C167" s="817"/>
      <c r="D167" s="818" t="s">
        <v>133</v>
      </c>
      <c r="E167" s="818"/>
      <c r="F167" s="818" t="s">
        <v>134</v>
      </c>
      <c r="G167" s="816" t="s">
        <v>135</v>
      </c>
      <c r="H167" s="816"/>
      <c r="I167" s="816"/>
      <c r="J167" s="816"/>
      <c r="K167" s="816"/>
      <c r="L167" s="816"/>
      <c r="M167" s="816"/>
      <c r="N167" s="816" t="s">
        <v>136</v>
      </c>
      <c r="O167" s="816"/>
      <c r="P167" s="816"/>
      <c r="Q167" s="816"/>
      <c r="R167" s="816"/>
      <c r="S167" s="816" t="s">
        <v>98</v>
      </c>
      <c r="T167" s="816"/>
      <c r="U167" s="816"/>
    </row>
    <row r="168" spans="1:21" ht="58.5" customHeight="1" x14ac:dyDescent="0.2">
      <c r="B168" s="817"/>
      <c r="C168" s="817"/>
      <c r="D168" s="818"/>
      <c r="E168" s="818"/>
      <c r="F168" s="818"/>
      <c r="G168" s="803" t="s">
        <v>137</v>
      </c>
      <c r="H168" s="818"/>
      <c r="I168" s="818"/>
      <c r="J168" s="803" t="s">
        <v>138</v>
      </c>
      <c r="K168" s="803"/>
      <c r="L168" s="803" t="s">
        <v>876</v>
      </c>
      <c r="M168" s="803"/>
      <c r="N168" s="209" t="s">
        <v>139</v>
      </c>
      <c r="O168" s="209" t="s">
        <v>140</v>
      </c>
      <c r="P168" s="209" t="s">
        <v>141</v>
      </c>
      <c r="Q168" s="803" t="s">
        <v>142</v>
      </c>
      <c r="R168" s="803"/>
      <c r="S168" s="816"/>
      <c r="T168" s="816"/>
      <c r="U168" s="816"/>
    </row>
    <row r="169" spans="1:21" ht="58.5" customHeight="1" x14ac:dyDescent="0.2">
      <c r="B169" s="324" t="s">
        <v>143</v>
      </c>
      <c r="C169" s="324"/>
      <c r="D169" s="810" t="s">
        <v>417</v>
      </c>
      <c r="E169" s="800"/>
      <c r="F169" s="79" t="s">
        <v>145</v>
      </c>
      <c r="G169" s="813">
        <v>384680737</v>
      </c>
      <c r="H169" s="813"/>
      <c r="I169" s="813"/>
      <c r="J169" s="795" t="s">
        <v>146</v>
      </c>
      <c r="K169" s="795"/>
      <c r="L169" s="795" t="s">
        <v>154</v>
      </c>
      <c r="M169" s="795"/>
      <c r="N169" s="220">
        <v>350000000</v>
      </c>
      <c r="O169" s="59">
        <f>123.78/111.82</f>
        <v>1.1069576104453587</v>
      </c>
      <c r="P169" s="113" t="s">
        <v>155</v>
      </c>
      <c r="Q169" s="812">
        <f t="shared" ref="Q169:Q177" si="11">+G169/O169</f>
        <v>347511714.42349327</v>
      </c>
      <c r="R169" s="812"/>
      <c r="S169" s="324" t="s">
        <v>227</v>
      </c>
      <c r="T169" s="324"/>
      <c r="U169" s="324"/>
    </row>
    <row r="170" spans="1:21" ht="63" customHeight="1" x14ac:dyDescent="0.2">
      <c r="B170" s="324" t="s">
        <v>143</v>
      </c>
      <c r="C170" s="324"/>
      <c r="D170" s="810" t="s">
        <v>417</v>
      </c>
      <c r="E170" s="800"/>
      <c r="F170" s="79" t="s">
        <v>145</v>
      </c>
      <c r="G170" s="813">
        <v>2807165</v>
      </c>
      <c r="H170" s="813"/>
      <c r="I170" s="813"/>
      <c r="J170" s="795" t="s">
        <v>146</v>
      </c>
      <c r="K170" s="795"/>
      <c r="L170" s="795" t="s">
        <v>247</v>
      </c>
      <c r="M170" s="795"/>
      <c r="N170" s="220">
        <v>350000000</v>
      </c>
      <c r="O170" s="109">
        <f>126.15/111.82</f>
        <v>1.1281523877660526</v>
      </c>
      <c r="P170" s="114" t="s">
        <v>167</v>
      </c>
      <c r="Q170" s="812">
        <f t="shared" si="11"/>
        <v>2488285.297661514</v>
      </c>
      <c r="R170" s="812"/>
      <c r="S170" s="324" t="s">
        <v>227</v>
      </c>
      <c r="T170" s="324"/>
      <c r="U170" s="324"/>
    </row>
    <row r="171" spans="1:21" ht="27" customHeight="1" x14ac:dyDescent="0.2">
      <c r="B171" s="324" t="s">
        <v>147</v>
      </c>
      <c r="C171" s="324"/>
      <c r="D171" s="810" t="s">
        <v>417</v>
      </c>
      <c r="E171" s="800"/>
      <c r="F171" s="79" t="s">
        <v>145</v>
      </c>
      <c r="G171" s="813">
        <v>394853336</v>
      </c>
      <c r="H171" s="813"/>
      <c r="I171" s="813"/>
      <c r="J171" s="795" t="s">
        <v>913</v>
      </c>
      <c r="K171" s="795"/>
      <c r="L171" s="795" t="s">
        <v>269</v>
      </c>
      <c r="M171" s="795"/>
      <c r="N171" s="220">
        <v>350000000</v>
      </c>
      <c r="O171" s="109">
        <f>126.15/111.82</f>
        <v>1.1281523877660526</v>
      </c>
      <c r="P171" s="114" t="s">
        <v>170</v>
      </c>
      <c r="Q171" s="812">
        <f t="shared" si="11"/>
        <v>350000000.24986124</v>
      </c>
      <c r="R171" s="812"/>
      <c r="S171" s="324" t="s">
        <v>227</v>
      </c>
      <c r="T171" s="324"/>
      <c r="U171" s="324"/>
    </row>
    <row r="172" spans="1:21" ht="26.25" customHeight="1" x14ac:dyDescent="0.2">
      <c r="B172" s="324" t="s">
        <v>148</v>
      </c>
      <c r="C172" s="324"/>
      <c r="D172" s="810" t="s">
        <v>417</v>
      </c>
      <c r="E172" s="800"/>
      <c r="F172" s="79" t="s">
        <v>145</v>
      </c>
      <c r="G172" s="813">
        <v>417546056</v>
      </c>
      <c r="H172" s="813"/>
      <c r="I172" s="813"/>
      <c r="J172" s="795" t="s">
        <v>913</v>
      </c>
      <c r="K172" s="795"/>
      <c r="L172" s="795" t="s">
        <v>270</v>
      </c>
      <c r="M172" s="795"/>
      <c r="N172" s="220">
        <v>350000000</v>
      </c>
      <c r="O172" s="109">
        <f>133.4/111.82</f>
        <v>1.1929887318905386</v>
      </c>
      <c r="P172" s="114" t="s">
        <v>270</v>
      </c>
      <c r="Q172" s="812">
        <f t="shared" si="11"/>
        <v>349999999.86446768</v>
      </c>
      <c r="R172" s="812"/>
      <c r="S172" s="324" t="s">
        <v>227</v>
      </c>
      <c r="T172" s="324"/>
      <c r="U172" s="324"/>
    </row>
    <row r="173" spans="1:21" ht="25.5" customHeight="1" x14ac:dyDescent="0.2">
      <c r="B173" s="324" t="s">
        <v>149</v>
      </c>
      <c r="C173" s="324"/>
      <c r="D173" s="810" t="s">
        <v>417</v>
      </c>
      <c r="E173" s="800"/>
      <c r="F173" s="79" t="s">
        <v>145</v>
      </c>
      <c r="G173" s="813">
        <v>434604722</v>
      </c>
      <c r="H173" s="813"/>
      <c r="I173" s="813"/>
      <c r="J173" s="795" t="s">
        <v>913</v>
      </c>
      <c r="K173" s="795"/>
      <c r="L173" s="835">
        <v>43223</v>
      </c>
      <c r="M173" s="835"/>
      <c r="N173" s="220">
        <v>350000000</v>
      </c>
      <c r="O173" s="109">
        <f>141.05/111.82</f>
        <v>1.2614022536218925</v>
      </c>
      <c r="P173" s="114" t="s">
        <v>312</v>
      </c>
      <c r="Q173" s="812">
        <f t="shared" si="11"/>
        <v>344540943.02757883</v>
      </c>
      <c r="R173" s="812"/>
      <c r="S173" s="324" t="s">
        <v>227</v>
      </c>
      <c r="T173" s="324"/>
      <c r="U173" s="324"/>
    </row>
    <row r="174" spans="1:21" ht="15" customHeight="1" x14ac:dyDescent="0.2">
      <c r="B174" s="324" t="s">
        <v>367</v>
      </c>
      <c r="C174" s="324"/>
      <c r="D174" s="810" t="s">
        <v>417</v>
      </c>
      <c r="E174" s="800"/>
      <c r="F174" s="79" t="s">
        <v>145</v>
      </c>
      <c r="G174" s="813">
        <v>10047398</v>
      </c>
      <c r="H174" s="813"/>
      <c r="I174" s="813"/>
      <c r="J174" s="795" t="s">
        <v>913</v>
      </c>
      <c r="K174" s="795"/>
      <c r="L174" s="835">
        <v>43263</v>
      </c>
      <c r="M174" s="835"/>
      <c r="N174" s="220">
        <v>350000000</v>
      </c>
      <c r="O174" s="109">
        <f>142.06/111.82</f>
        <v>1.2704346270792346</v>
      </c>
      <c r="P174" s="114" t="s">
        <v>312</v>
      </c>
      <c r="Q174" s="812">
        <f t="shared" si="11"/>
        <v>7908630.4685344212</v>
      </c>
      <c r="R174" s="812"/>
      <c r="S174" s="324" t="s">
        <v>914</v>
      </c>
      <c r="T174" s="324"/>
      <c r="U174" s="324"/>
    </row>
    <row r="175" spans="1:21" ht="49.5" customHeight="1" x14ac:dyDescent="0.2">
      <c r="B175" s="324" t="s">
        <v>150</v>
      </c>
      <c r="C175" s="324"/>
      <c r="D175" s="810" t="s">
        <v>417</v>
      </c>
      <c r="E175" s="800"/>
      <c r="F175" s="79" t="s">
        <v>145</v>
      </c>
      <c r="G175" s="813">
        <v>446029333</v>
      </c>
      <c r="H175" s="813"/>
      <c r="I175" s="813"/>
      <c r="J175" s="795" t="s">
        <v>913</v>
      </c>
      <c r="K175" s="795"/>
      <c r="L175" s="835">
        <v>43399</v>
      </c>
      <c r="M175" s="835"/>
      <c r="N175" s="220">
        <v>350000000</v>
      </c>
      <c r="O175" s="109">
        <f>142.5/111.82</f>
        <v>1.2743695224467895</v>
      </c>
      <c r="P175" s="114" t="s">
        <v>405</v>
      </c>
      <c r="Q175" s="812">
        <f t="shared" si="11"/>
        <v>350000000.11270177</v>
      </c>
      <c r="R175" s="812"/>
      <c r="S175" s="324" t="s">
        <v>227</v>
      </c>
      <c r="T175" s="324"/>
      <c r="U175" s="324"/>
    </row>
    <row r="176" spans="1:21" ht="150" customHeight="1" x14ac:dyDescent="0.2">
      <c r="B176" s="324" t="s">
        <v>151</v>
      </c>
      <c r="C176" s="324"/>
      <c r="D176" s="810" t="s">
        <v>417</v>
      </c>
      <c r="E176" s="800"/>
      <c r="F176" s="79" t="s">
        <v>145</v>
      </c>
      <c r="G176" s="813">
        <v>477093543</v>
      </c>
      <c r="H176" s="813"/>
      <c r="I176" s="813"/>
      <c r="J176" s="795" t="s">
        <v>913</v>
      </c>
      <c r="K176" s="795"/>
      <c r="L176" s="835">
        <v>43445</v>
      </c>
      <c r="M176" s="835"/>
      <c r="N176" s="220">
        <v>350000000</v>
      </c>
      <c r="O176" s="109">
        <f>142.84/111.82</f>
        <v>1.2774101234126276</v>
      </c>
      <c r="P176" s="114" t="s">
        <v>416</v>
      </c>
      <c r="Q176" s="812">
        <f t="shared" si="11"/>
        <v>373485018.04998595</v>
      </c>
      <c r="R176" s="812"/>
      <c r="S176" s="324" t="s">
        <v>227</v>
      </c>
      <c r="T176" s="324"/>
      <c r="U176" s="324"/>
    </row>
    <row r="177" spans="1:21" ht="147.75" customHeight="1" x14ac:dyDescent="0.2">
      <c r="B177" s="324" t="s">
        <v>152</v>
      </c>
      <c r="C177" s="324"/>
      <c r="D177" s="810" t="s">
        <v>417</v>
      </c>
      <c r="E177" s="800"/>
      <c r="F177" s="79" t="s">
        <v>145</v>
      </c>
      <c r="G177" s="813">
        <v>463049327</v>
      </c>
      <c r="H177" s="813"/>
      <c r="I177" s="813"/>
      <c r="J177" s="795" t="s">
        <v>913</v>
      </c>
      <c r="K177" s="795"/>
      <c r="L177" s="835" t="s">
        <v>562</v>
      </c>
      <c r="M177" s="835"/>
      <c r="N177" s="220">
        <v>350000000</v>
      </c>
      <c r="O177" s="109">
        <f>103.26/78.05</f>
        <v>1.322998078155029</v>
      </c>
      <c r="P177" s="114" t="s">
        <v>556</v>
      </c>
      <c r="Q177" s="812">
        <f t="shared" si="11"/>
        <v>349999999.73222929</v>
      </c>
      <c r="R177" s="812"/>
      <c r="S177" s="324" t="s">
        <v>563</v>
      </c>
      <c r="T177" s="324"/>
      <c r="U177" s="324"/>
    </row>
    <row r="178" spans="1:21" ht="39" customHeight="1" x14ac:dyDescent="0.2">
      <c r="B178" s="105"/>
      <c r="C178" s="224"/>
      <c r="D178" s="131"/>
      <c r="E178" s="131"/>
      <c r="F178" s="82"/>
      <c r="G178" s="83"/>
      <c r="H178" s="83"/>
      <c r="I178" s="83"/>
      <c r="J178" s="84"/>
      <c r="K178" s="84"/>
      <c r="L178" s="84"/>
      <c r="M178" s="84"/>
      <c r="N178" s="83"/>
      <c r="O178" s="85"/>
      <c r="P178" s="86"/>
      <c r="Q178" s="223"/>
      <c r="R178" s="223"/>
      <c r="S178" s="224"/>
      <c r="T178" s="224"/>
      <c r="U178" s="224"/>
    </row>
    <row r="179" spans="1:21" ht="36" customHeight="1" x14ac:dyDescent="0.2">
      <c r="A179" s="1" t="s">
        <v>418</v>
      </c>
      <c r="B179" s="489" t="s">
        <v>271</v>
      </c>
      <c r="C179" s="489"/>
      <c r="D179" s="489"/>
      <c r="E179" s="489"/>
      <c r="F179" s="489"/>
      <c r="G179" s="489"/>
      <c r="H179" s="489"/>
      <c r="I179" s="489"/>
      <c r="J179" s="489"/>
      <c r="K179" s="489"/>
      <c r="L179" s="489"/>
      <c r="M179" s="489"/>
      <c r="N179" s="489"/>
      <c r="O179" s="489"/>
      <c r="P179" s="489"/>
      <c r="Q179" s="489"/>
      <c r="R179" s="489"/>
      <c r="S179" s="489"/>
      <c r="T179" s="489"/>
      <c r="U179" s="489"/>
    </row>
    <row r="180" spans="1:21" ht="52.5" customHeight="1" x14ac:dyDescent="0.2">
      <c r="B180" s="817" t="s">
        <v>132</v>
      </c>
      <c r="C180" s="817"/>
      <c r="D180" s="818" t="s">
        <v>133</v>
      </c>
      <c r="E180" s="818"/>
      <c r="F180" s="818" t="s">
        <v>134</v>
      </c>
      <c r="G180" s="816" t="s">
        <v>135</v>
      </c>
      <c r="H180" s="816"/>
      <c r="I180" s="816"/>
      <c r="J180" s="816"/>
      <c r="K180" s="816"/>
      <c r="L180" s="816"/>
      <c r="M180" s="816"/>
      <c r="N180" s="816" t="s">
        <v>136</v>
      </c>
      <c r="O180" s="816"/>
      <c r="P180" s="816"/>
      <c r="Q180" s="816"/>
      <c r="R180" s="816"/>
      <c r="S180" s="816" t="s">
        <v>98</v>
      </c>
      <c r="T180" s="816"/>
      <c r="U180" s="816"/>
    </row>
    <row r="181" spans="1:21" ht="27.75" customHeight="1" x14ac:dyDescent="0.2">
      <c r="B181" s="817"/>
      <c r="C181" s="817"/>
      <c r="D181" s="818"/>
      <c r="E181" s="818"/>
      <c r="F181" s="818"/>
      <c r="G181" s="803" t="s">
        <v>137</v>
      </c>
      <c r="H181" s="818"/>
      <c r="I181" s="818"/>
      <c r="J181" s="803" t="s">
        <v>138</v>
      </c>
      <c r="K181" s="803"/>
      <c r="L181" s="803" t="s">
        <v>876</v>
      </c>
      <c r="M181" s="803"/>
      <c r="N181" s="209" t="s">
        <v>139</v>
      </c>
      <c r="O181" s="209" t="s">
        <v>140</v>
      </c>
      <c r="P181" s="209" t="s">
        <v>141</v>
      </c>
      <c r="Q181" s="803" t="s">
        <v>142</v>
      </c>
      <c r="R181" s="803"/>
      <c r="S181" s="816"/>
      <c r="T181" s="816"/>
      <c r="U181" s="816"/>
    </row>
    <row r="182" spans="1:21" ht="22.5" customHeight="1" x14ac:dyDescent="0.25">
      <c r="B182" s="324" t="s">
        <v>143</v>
      </c>
      <c r="C182" s="324"/>
      <c r="D182" s="810" t="s">
        <v>418</v>
      </c>
      <c r="E182" s="800"/>
      <c r="F182" s="79" t="s">
        <v>145</v>
      </c>
      <c r="G182" s="833">
        <v>310301163.36000001</v>
      </c>
      <c r="H182" s="833"/>
      <c r="I182" s="833"/>
      <c r="J182" s="795" t="s">
        <v>915</v>
      </c>
      <c r="K182" s="795"/>
      <c r="L182" s="811" t="s">
        <v>154</v>
      </c>
      <c r="M182" s="802"/>
      <c r="N182" s="220">
        <v>252000000</v>
      </c>
      <c r="O182" s="59">
        <f>123.78/111.82</f>
        <v>1.1069576104453587</v>
      </c>
      <c r="P182" s="113" t="s">
        <v>155</v>
      </c>
      <c r="Q182" s="812">
        <f>+G182/O182</f>
        <v>280318921.367872</v>
      </c>
      <c r="R182" s="812"/>
      <c r="S182" s="324" t="s">
        <v>227</v>
      </c>
      <c r="T182" s="324"/>
      <c r="U182" s="324"/>
    </row>
    <row r="183" spans="1:21" ht="18.75" customHeight="1" x14ac:dyDescent="0.25">
      <c r="B183" s="324" t="s">
        <v>147</v>
      </c>
      <c r="C183" s="324"/>
      <c r="D183" s="810" t="s">
        <v>418</v>
      </c>
      <c r="E183" s="800"/>
      <c r="F183" s="79" t="s">
        <v>145</v>
      </c>
      <c r="G183" s="833">
        <v>67589211</v>
      </c>
      <c r="H183" s="833">
        <v>69485724</v>
      </c>
      <c r="I183" s="833">
        <v>69485724</v>
      </c>
      <c r="J183" s="795" t="s">
        <v>272</v>
      </c>
      <c r="K183" s="795"/>
      <c r="L183" s="811" t="s">
        <v>273</v>
      </c>
      <c r="M183" s="802"/>
      <c r="N183" s="220">
        <v>60000000</v>
      </c>
      <c r="O183" s="109">
        <f>126.15/111.82</f>
        <v>1.1281523877660526</v>
      </c>
      <c r="P183" s="114" t="s">
        <v>167</v>
      </c>
      <c r="Q183" s="812">
        <f t="shared" ref="Q183:Q196" si="12">+G183/O183</f>
        <v>59911419.532461353</v>
      </c>
      <c r="R183" s="812"/>
      <c r="S183" s="324" t="s">
        <v>227</v>
      </c>
      <c r="T183" s="324"/>
      <c r="U183" s="324"/>
    </row>
    <row r="184" spans="1:21" ht="18.75" customHeight="1" x14ac:dyDescent="0.25">
      <c r="B184" s="324" t="s">
        <v>148</v>
      </c>
      <c r="C184" s="324"/>
      <c r="D184" s="810" t="s">
        <v>418</v>
      </c>
      <c r="E184" s="800"/>
      <c r="F184" s="79" t="s">
        <v>145</v>
      </c>
      <c r="G184" s="833">
        <v>1896513</v>
      </c>
      <c r="H184" s="833">
        <v>69485724</v>
      </c>
      <c r="I184" s="833">
        <v>69485724</v>
      </c>
      <c r="J184" s="795" t="s">
        <v>272</v>
      </c>
      <c r="K184" s="795"/>
      <c r="L184" s="811" t="s">
        <v>269</v>
      </c>
      <c r="M184" s="802"/>
      <c r="N184" s="220">
        <v>60000000</v>
      </c>
      <c r="O184" s="109">
        <f>126.15/111.82</f>
        <v>1.1281523877660526</v>
      </c>
      <c r="P184" s="114" t="s">
        <v>167</v>
      </c>
      <c r="Q184" s="812">
        <f t="shared" si="12"/>
        <v>1681078.7448275862</v>
      </c>
      <c r="R184" s="812"/>
      <c r="S184" s="324" t="s">
        <v>227</v>
      </c>
      <c r="T184" s="324"/>
      <c r="U184" s="324"/>
    </row>
    <row r="185" spans="1:21" ht="15.75" customHeight="1" x14ac:dyDescent="0.25">
      <c r="B185" s="324" t="s">
        <v>149</v>
      </c>
      <c r="C185" s="324"/>
      <c r="D185" s="810" t="s">
        <v>418</v>
      </c>
      <c r="E185" s="800"/>
      <c r="F185" s="79" t="s">
        <v>145</v>
      </c>
      <c r="G185" s="833">
        <v>71162374</v>
      </c>
      <c r="H185" s="833">
        <v>71162374</v>
      </c>
      <c r="I185" s="833">
        <v>71162374</v>
      </c>
      <c r="J185" s="795"/>
      <c r="K185" s="795"/>
      <c r="L185" s="811" t="s">
        <v>274</v>
      </c>
      <c r="M185" s="802"/>
      <c r="N185" s="220">
        <v>60000000</v>
      </c>
      <c r="O185" s="109">
        <f>132.58/111.82</f>
        <v>1.1856555177964587</v>
      </c>
      <c r="P185" s="114" t="s">
        <v>190</v>
      </c>
      <c r="Q185" s="812">
        <f t="shared" si="12"/>
        <v>60019434.761502482</v>
      </c>
      <c r="R185" s="812"/>
      <c r="S185" s="324" t="s">
        <v>227</v>
      </c>
      <c r="T185" s="324"/>
      <c r="U185" s="324"/>
    </row>
    <row r="186" spans="1:21" ht="15.75" customHeight="1" x14ac:dyDescent="0.25">
      <c r="B186" s="324" t="s">
        <v>150</v>
      </c>
      <c r="C186" s="324"/>
      <c r="D186" s="810" t="s">
        <v>418</v>
      </c>
      <c r="E186" s="800"/>
      <c r="F186" s="79" t="s">
        <v>145</v>
      </c>
      <c r="G186" s="833">
        <v>71579324</v>
      </c>
      <c r="H186" s="833">
        <v>71579324</v>
      </c>
      <c r="I186" s="833">
        <v>71579324</v>
      </c>
      <c r="J186" s="795" t="s">
        <v>275</v>
      </c>
      <c r="K186" s="795"/>
      <c r="L186" s="811" t="s">
        <v>276</v>
      </c>
      <c r="M186" s="802"/>
      <c r="N186" s="220">
        <v>60000000</v>
      </c>
      <c r="O186" s="109">
        <f>133.4/111.82</f>
        <v>1.1929887318905386</v>
      </c>
      <c r="P186" s="114" t="s">
        <v>203</v>
      </c>
      <c r="Q186" s="812">
        <f t="shared" si="12"/>
        <v>60000000.072563708</v>
      </c>
      <c r="R186" s="812"/>
      <c r="S186" s="324" t="s">
        <v>227</v>
      </c>
      <c r="T186" s="324"/>
      <c r="U186" s="324"/>
    </row>
    <row r="187" spans="1:21" ht="15.75" customHeight="1" x14ac:dyDescent="0.25">
      <c r="B187" s="324" t="s">
        <v>151</v>
      </c>
      <c r="C187" s="324"/>
      <c r="D187" s="810" t="s">
        <v>418</v>
      </c>
      <c r="E187" s="800"/>
      <c r="F187" s="79" t="s">
        <v>145</v>
      </c>
      <c r="G187" s="833">
        <v>300633160</v>
      </c>
      <c r="H187" s="833">
        <v>71579324</v>
      </c>
      <c r="I187" s="833">
        <v>71579324</v>
      </c>
      <c r="J187" s="795" t="s">
        <v>277</v>
      </c>
      <c r="K187" s="795"/>
      <c r="L187" s="811" t="s">
        <v>276</v>
      </c>
      <c r="M187" s="802"/>
      <c r="N187" s="220">
        <v>252000000</v>
      </c>
      <c r="O187" s="109">
        <f>133.4/111.82</f>
        <v>1.1929887318905386</v>
      </c>
      <c r="P187" s="114" t="s">
        <v>203</v>
      </c>
      <c r="Q187" s="812">
        <f t="shared" si="12"/>
        <v>251999999.63418287</v>
      </c>
      <c r="R187" s="812"/>
      <c r="S187" s="324" t="s">
        <v>227</v>
      </c>
      <c r="T187" s="324"/>
      <c r="U187" s="324"/>
    </row>
    <row r="188" spans="1:21" ht="15.75" customHeight="1" x14ac:dyDescent="0.25">
      <c r="B188" s="324" t="s">
        <v>152</v>
      </c>
      <c r="C188" s="324"/>
      <c r="D188" s="810" t="s">
        <v>418</v>
      </c>
      <c r="E188" s="800"/>
      <c r="F188" s="79" t="s">
        <v>145</v>
      </c>
      <c r="G188" s="833">
        <v>73891969</v>
      </c>
      <c r="H188" s="833">
        <v>71579324</v>
      </c>
      <c r="I188" s="833">
        <v>71579324</v>
      </c>
      <c r="J188" s="795" t="s">
        <v>278</v>
      </c>
      <c r="K188" s="795"/>
      <c r="L188" s="811" t="s">
        <v>279</v>
      </c>
      <c r="M188" s="802"/>
      <c r="N188" s="220">
        <v>60000000</v>
      </c>
      <c r="O188" s="109">
        <f>137.71/111.82</f>
        <v>1.2315328206045431</v>
      </c>
      <c r="P188" s="114" t="s">
        <v>280</v>
      </c>
      <c r="Q188" s="812">
        <f t="shared" si="12"/>
        <v>59999999.808147557</v>
      </c>
      <c r="R188" s="812"/>
      <c r="S188" s="324" t="s">
        <v>227</v>
      </c>
      <c r="T188" s="324"/>
      <c r="U188" s="324"/>
    </row>
    <row r="189" spans="1:21" ht="15.75" customHeight="1" x14ac:dyDescent="0.25">
      <c r="B189" s="324" t="s">
        <v>153</v>
      </c>
      <c r="C189" s="324"/>
      <c r="D189" s="810" t="s">
        <v>418</v>
      </c>
      <c r="E189" s="800"/>
      <c r="F189" s="79" t="s">
        <v>145</v>
      </c>
      <c r="G189" s="833">
        <v>74503666</v>
      </c>
      <c r="H189" s="833">
        <v>71579324</v>
      </c>
      <c r="I189" s="833">
        <v>71579324</v>
      </c>
      <c r="J189" s="795" t="s">
        <v>281</v>
      </c>
      <c r="K189" s="795"/>
      <c r="L189" s="811" t="s">
        <v>282</v>
      </c>
      <c r="M189" s="802"/>
      <c r="N189" s="220">
        <v>60000000</v>
      </c>
      <c r="O189" s="109">
        <f>138.85/111.82</f>
        <v>1.2417277767841173</v>
      </c>
      <c r="P189" s="114" t="s">
        <v>283</v>
      </c>
      <c r="Q189" s="812">
        <f t="shared" si="12"/>
        <v>59999999.511127122</v>
      </c>
      <c r="R189" s="812"/>
      <c r="S189" s="324" t="s">
        <v>916</v>
      </c>
      <c r="T189" s="324"/>
      <c r="U189" s="324"/>
    </row>
    <row r="190" spans="1:21" ht="15.75" x14ac:dyDescent="0.25">
      <c r="B190" s="324" t="s">
        <v>228</v>
      </c>
      <c r="C190" s="324"/>
      <c r="D190" s="810" t="s">
        <v>418</v>
      </c>
      <c r="E190" s="800"/>
      <c r="F190" s="79" t="s">
        <v>145</v>
      </c>
      <c r="G190" s="833">
        <f>387419066-74503667</f>
        <v>312915399</v>
      </c>
      <c r="H190" s="833">
        <v>71579324</v>
      </c>
      <c r="I190" s="833">
        <v>71579324</v>
      </c>
      <c r="J190" s="795" t="s">
        <v>284</v>
      </c>
      <c r="K190" s="795"/>
      <c r="L190" s="811" t="s">
        <v>282</v>
      </c>
      <c r="M190" s="802"/>
      <c r="N190" s="220">
        <v>252000000</v>
      </c>
      <c r="O190" s="109">
        <f>138.85/111.82</f>
        <v>1.2417277767841173</v>
      </c>
      <c r="P190" s="114" t="s">
        <v>283</v>
      </c>
      <c r="Q190" s="812">
        <f t="shared" si="12"/>
        <v>251999999.39632699</v>
      </c>
      <c r="R190" s="812"/>
      <c r="S190" s="324" t="s">
        <v>285</v>
      </c>
      <c r="T190" s="324"/>
      <c r="U190" s="324"/>
    </row>
    <row r="191" spans="1:21" ht="15.75" x14ac:dyDescent="0.25">
      <c r="B191" s="324" t="s">
        <v>229</v>
      </c>
      <c r="C191" s="324"/>
      <c r="D191" s="810" t="s">
        <v>418</v>
      </c>
      <c r="E191" s="800"/>
      <c r="F191" s="79" t="s">
        <v>145</v>
      </c>
      <c r="G191" s="834">
        <v>76344124.489999995</v>
      </c>
      <c r="H191" s="833">
        <v>71579324</v>
      </c>
      <c r="I191" s="833">
        <v>71579324</v>
      </c>
      <c r="J191" s="795" t="s">
        <v>384</v>
      </c>
      <c r="K191" s="795"/>
      <c r="L191" s="819">
        <v>43305</v>
      </c>
      <c r="M191" s="802"/>
      <c r="N191" s="220">
        <v>60000000</v>
      </c>
      <c r="O191" s="109">
        <f>142.28/111.82</f>
        <v>1.272402074763012</v>
      </c>
      <c r="P191" s="114" t="s">
        <v>385</v>
      </c>
      <c r="Q191" s="812">
        <f t="shared" si="12"/>
        <v>60000000.003315993</v>
      </c>
      <c r="R191" s="812"/>
      <c r="S191" s="324" t="s">
        <v>916</v>
      </c>
      <c r="T191" s="324"/>
      <c r="U191" s="324"/>
    </row>
    <row r="192" spans="1:21" ht="15" customHeight="1" x14ac:dyDescent="0.25">
      <c r="B192" s="324" t="s">
        <v>230</v>
      </c>
      <c r="C192" s="324"/>
      <c r="D192" s="810" t="s">
        <v>418</v>
      </c>
      <c r="E192" s="800"/>
      <c r="F192" s="79" t="s">
        <v>145</v>
      </c>
      <c r="G192" s="834">
        <v>398551959</v>
      </c>
      <c r="H192" s="833">
        <v>71579324</v>
      </c>
      <c r="I192" s="833">
        <v>71579324</v>
      </c>
      <c r="J192" s="795" t="s">
        <v>917</v>
      </c>
      <c r="K192" s="795"/>
      <c r="L192" s="819">
        <v>43445</v>
      </c>
      <c r="M192" s="802"/>
      <c r="N192" s="220">
        <f>60000000+252000000</f>
        <v>312000000</v>
      </c>
      <c r="O192" s="109">
        <f>142.84/111.82</f>
        <v>1.2774101234126276</v>
      </c>
      <c r="P192" s="114" t="s">
        <v>419</v>
      </c>
      <c r="Q192" s="812">
        <f t="shared" si="12"/>
        <v>312000000.38770646</v>
      </c>
      <c r="R192" s="812"/>
      <c r="S192" s="324" t="s">
        <v>227</v>
      </c>
      <c r="T192" s="324"/>
      <c r="U192" s="324"/>
    </row>
    <row r="193" spans="1:26" ht="15" customHeight="1" x14ac:dyDescent="0.25">
      <c r="B193" s="324" t="s">
        <v>231</v>
      </c>
      <c r="C193" s="324"/>
      <c r="D193" s="810" t="s">
        <v>418</v>
      </c>
      <c r="E193" s="800"/>
      <c r="F193" s="79" t="s">
        <v>145</v>
      </c>
      <c r="G193" s="834">
        <v>79133889</v>
      </c>
      <c r="H193" s="833">
        <v>71579324</v>
      </c>
      <c r="I193" s="833">
        <v>71579324</v>
      </c>
      <c r="J193" s="795" t="s">
        <v>918</v>
      </c>
      <c r="K193" s="795"/>
      <c r="L193" s="819">
        <v>43686</v>
      </c>
      <c r="M193" s="802"/>
      <c r="N193" s="220">
        <v>60000000</v>
      </c>
      <c r="O193" s="109">
        <f>102.71/78.05</f>
        <v>1.3159513132607303</v>
      </c>
      <c r="P193" s="114" t="s">
        <v>512</v>
      </c>
      <c r="Q193" s="812">
        <f t="shared" si="12"/>
        <v>60134359.2293837</v>
      </c>
      <c r="R193" s="812"/>
      <c r="S193" s="324" t="s">
        <v>916</v>
      </c>
      <c r="T193" s="324"/>
      <c r="U193" s="324"/>
    </row>
    <row r="194" spans="1:26" ht="15" customHeight="1" x14ac:dyDescent="0.25">
      <c r="B194" s="324" t="s">
        <v>232</v>
      </c>
      <c r="C194" s="324"/>
      <c r="D194" s="810" t="s">
        <v>418</v>
      </c>
      <c r="E194" s="800"/>
      <c r="F194" s="79" t="s">
        <v>145</v>
      </c>
      <c r="G194" s="834">
        <v>333395516</v>
      </c>
      <c r="H194" s="833">
        <v>71579324</v>
      </c>
      <c r="I194" s="833">
        <v>71579324</v>
      </c>
      <c r="J194" s="795" t="s">
        <v>564</v>
      </c>
      <c r="K194" s="795"/>
      <c r="L194" s="819">
        <v>43748</v>
      </c>
      <c r="M194" s="802"/>
      <c r="N194" s="220">
        <v>252000000</v>
      </c>
      <c r="O194" s="109">
        <f>103.26/78.05</f>
        <v>1.322998078155029</v>
      </c>
      <c r="P194" s="114" t="s">
        <v>556</v>
      </c>
      <c r="Q194" s="812">
        <f t="shared" si="12"/>
        <v>252000000.23048612</v>
      </c>
      <c r="R194" s="812"/>
      <c r="S194" s="324" t="s">
        <v>919</v>
      </c>
      <c r="T194" s="324"/>
      <c r="U194" s="324"/>
    </row>
    <row r="195" spans="1:26" ht="15.75" customHeight="1" x14ac:dyDescent="0.25">
      <c r="B195" s="937" t="s">
        <v>233</v>
      </c>
      <c r="C195" s="937"/>
      <c r="D195" s="938" t="s">
        <v>418</v>
      </c>
      <c r="E195" s="939"/>
      <c r="F195" s="234" t="s">
        <v>145</v>
      </c>
      <c r="G195" s="834">
        <v>79795004</v>
      </c>
      <c r="H195" s="833"/>
      <c r="I195" s="130"/>
      <c r="J195" s="795" t="s">
        <v>920</v>
      </c>
      <c r="K195" s="795"/>
      <c r="L195" s="940">
        <v>43844</v>
      </c>
      <c r="M195" s="941"/>
      <c r="N195" s="235">
        <v>60000000</v>
      </c>
      <c r="O195" s="236">
        <f>103.8/78.05</f>
        <v>1.3299167200512492</v>
      </c>
      <c r="P195" s="237" t="s">
        <v>569</v>
      </c>
      <c r="Q195" s="942">
        <f t="shared" si="12"/>
        <v>60000000.599229291</v>
      </c>
      <c r="R195" s="942"/>
      <c r="S195" s="937" t="s">
        <v>916</v>
      </c>
      <c r="T195" s="937"/>
      <c r="U195" s="937"/>
    </row>
    <row r="196" spans="1:26" ht="15.75" customHeight="1" x14ac:dyDescent="0.25">
      <c r="A196" s="238"/>
      <c r="B196" s="826" t="s">
        <v>235</v>
      </c>
      <c r="C196" s="826"/>
      <c r="D196" s="827" t="s">
        <v>418</v>
      </c>
      <c r="E196" s="827"/>
      <c r="F196" s="239" t="s">
        <v>145</v>
      </c>
      <c r="G196" s="240">
        <v>80694426.650000006</v>
      </c>
      <c r="H196" s="241"/>
      <c r="I196" s="241"/>
      <c r="J196" s="828" t="s">
        <v>921</v>
      </c>
      <c r="K196" s="828"/>
      <c r="L196" s="829">
        <v>44026</v>
      </c>
      <c r="M196" s="830"/>
      <c r="N196" s="242">
        <v>60000000</v>
      </c>
      <c r="O196" s="243">
        <f>104.97/78.05</f>
        <v>1.3449071108263935</v>
      </c>
      <c r="P196" s="244" t="s">
        <v>908</v>
      </c>
      <c r="Q196" s="831">
        <f t="shared" si="12"/>
        <v>60000000.000309609</v>
      </c>
      <c r="R196" s="831"/>
      <c r="S196" s="826" t="s">
        <v>227</v>
      </c>
      <c r="T196" s="826"/>
      <c r="U196" s="826"/>
    </row>
    <row r="197" spans="1:26" ht="15" customHeight="1" x14ac:dyDescent="0.2"/>
    <row r="198" spans="1:26" ht="15" customHeight="1" x14ac:dyDescent="0.2"/>
    <row r="199" spans="1:26" ht="15" customHeight="1" x14ac:dyDescent="0.2">
      <c r="A199" s="1" t="s">
        <v>575</v>
      </c>
      <c r="B199" s="823" t="s">
        <v>286</v>
      </c>
      <c r="C199" s="824"/>
      <c r="D199" s="824"/>
      <c r="E199" s="824"/>
      <c r="F199" s="824"/>
      <c r="G199" s="824"/>
      <c r="H199" s="824"/>
      <c r="I199" s="824"/>
      <c r="J199" s="824"/>
      <c r="K199" s="824"/>
      <c r="L199" s="824"/>
      <c r="M199" s="824"/>
      <c r="N199" s="824"/>
      <c r="O199" s="824"/>
      <c r="P199" s="824"/>
      <c r="Q199" s="824"/>
      <c r="R199" s="824"/>
      <c r="S199" s="824"/>
      <c r="T199" s="824"/>
      <c r="U199" s="825"/>
      <c r="V199" s="832"/>
      <c r="W199" s="832"/>
      <c r="X199" s="822"/>
      <c r="Y199" s="822"/>
      <c r="Z199" s="822"/>
    </row>
    <row r="200" spans="1:26" ht="15" customHeight="1" x14ac:dyDescent="0.2">
      <c r="B200" s="817" t="s">
        <v>132</v>
      </c>
      <c r="C200" s="817"/>
      <c r="D200" s="818" t="s">
        <v>133</v>
      </c>
      <c r="E200" s="818"/>
      <c r="F200" s="818" t="s">
        <v>134</v>
      </c>
      <c r="G200" s="816" t="s">
        <v>135</v>
      </c>
      <c r="H200" s="816"/>
      <c r="I200" s="816"/>
      <c r="J200" s="816"/>
      <c r="K200" s="816"/>
      <c r="L200" s="816"/>
      <c r="M200" s="816"/>
      <c r="N200" s="816" t="s">
        <v>136</v>
      </c>
      <c r="O200" s="816"/>
      <c r="P200" s="816"/>
      <c r="Q200" s="816"/>
      <c r="R200" s="816"/>
      <c r="S200" s="816" t="s">
        <v>98</v>
      </c>
      <c r="T200" s="816"/>
      <c r="U200" s="816"/>
    </row>
    <row r="201" spans="1:26" ht="15" customHeight="1" x14ac:dyDescent="0.2">
      <c r="B201" s="817"/>
      <c r="C201" s="817"/>
      <c r="D201" s="818"/>
      <c r="E201" s="818"/>
      <c r="F201" s="818"/>
      <c r="G201" s="803" t="s">
        <v>137</v>
      </c>
      <c r="H201" s="818"/>
      <c r="I201" s="818"/>
      <c r="J201" s="803" t="s">
        <v>138</v>
      </c>
      <c r="K201" s="803"/>
      <c r="L201" s="803" t="s">
        <v>876</v>
      </c>
      <c r="M201" s="803"/>
      <c r="N201" s="209" t="s">
        <v>139</v>
      </c>
      <c r="O201" s="209" t="s">
        <v>140</v>
      </c>
      <c r="P201" s="209" t="s">
        <v>141</v>
      </c>
      <c r="Q201" s="803" t="s">
        <v>142</v>
      </c>
      <c r="R201" s="803"/>
      <c r="S201" s="816"/>
      <c r="T201" s="816"/>
      <c r="U201" s="816"/>
    </row>
    <row r="202" spans="1:26" ht="15" customHeight="1" x14ac:dyDescent="0.25">
      <c r="B202" s="283" t="s">
        <v>143</v>
      </c>
      <c r="C202" s="284"/>
      <c r="D202" s="810" t="s">
        <v>52</v>
      </c>
      <c r="E202" s="800"/>
      <c r="F202" s="79" t="s">
        <v>145</v>
      </c>
      <c r="G202" s="245">
        <v>1137653386</v>
      </c>
      <c r="H202" s="245"/>
      <c r="I202" s="245"/>
      <c r="J202" s="795" t="s">
        <v>287</v>
      </c>
      <c r="K202" s="795"/>
      <c r="L202" s="811" t="s">
        <v>288</v>
      </c>
      <c r="M202" s="802"/>
      <c r="N202" s="112">
        <v>923770253.59000003</v>
      </c>
      <c r="O202" s="59">
        <f>137.71/111.82</f>
        <v>1.2315328206045431</v>
      </c>
      <c r="P202" s="110" t="s">
        <v>234</v>
      </c>
      <c r="Q202" s="798">
        <f t="shared" ref="Q202:Q240" si="13">+G202/O202</f>
        <v>923770253.59465539</v>
      </c>
      <c r="R202" s="799"/>
      <c r="S202" s="324" t="s">
        <v>227</v>
      </c>
      <c r="T202" s="324"/>
      <c r="U202" s="324"/>
    </row>
    <row r="203" spans="1:26" ht="15" customHeight="1" x14ac:dyDescent="0.25">
      <c r="B203" s="283" t="s">
        <v>147</v>
      </c>
      <c r="C203" s="284"/>
      <c r="D203" s="800" t="s">
        <v>52</v>
      </c>
      <c r="E203" s="800"/>
      <c r="F203" s="79" t="s">
        <v>145</v>
      </c>
      <c r="G203" s="245">
        <v>1138975183</v>
      </c>
      <c r="H203" s="245"/>
      <c r="I203" s="245"/>
      <c r="J203" s="795" t="s">
        <v>289</v>
      </c>
      <c r="K203" s="795"/>
      <c r="L203" s="811" t="s">
        <v>290</v>
      </c>
      <c r="M203" s="802"/>
      <c r="N203" s="112">
        <v>923770253.59000003</v>
      </c>
      <c r="O203" s="59">
        <f>137.87/111.82</f>
        <v>1.2329636916472904</v>
      </c>
      <c r="P203" s="110" t="s">
        <v>236</v>
      </c>
      <c r="Q203" s="798">
        <f t="shared" si="13"/>
        <v>923770254.31972146</v>
      </c>
      <c r="R203" s="799"/>
      <c r="S203" s="324" t="s">
        <v>227</v>
      </c>
      <c r="T203" s="324"/>
      <c r="U203" s="324"/>
    </row>
    <row r="204" spans="1:26" ht="15" customHeight="1" x14ac:dyDescent="0.25">
      <c r="B204" s="283" t="s">
        <v>148</v>
      </c>
      <c r="C204" s="284"/>
      <c r="D204" s="800" t="s">
        <v>52</v>
      </c>
      <c r="E204" s="800"/>
      <c r="F204" s="79" t="s">
        <v>145</v>
      </c>
      <c r="G204" s="245">
        <v>1139966530</v>
      </c>
      <c r="H204" s="245"/>
      <c r="I204" s="245"/>
      <c r="J204" s="795" t="s">
        <v>291</v>
      </c>
      <c r="K204" s="795"/>
      <c r="L204" s="811" t="s">
        <v>292</v>
      </c>
      <c r="M204" s="802"/>
      <c r="N204" s="112">
        <v>923770253.59000003</v>
      </c>
      <c r="O204" s="59">
        <f>137.99/111.82</f>
        <v>1.2340368449293508</v>
      </c>
      <c r="P204" s="110" t="s">
        <v>293</v>
      </c>
      <c r="Q204" s="798">
        <f t="shared" si="13"/>
        <v>923770254.25465608</v>
      </c>
      <c r="R204" s="799"/>
      <c r="S204" s="324" t="s">
        <v>227</v>
      </c>
      <c r="T204" s="324"/>
      <c r="U204" s="324"/>
    </row>
    <row r="205" spans="1:26" ht="15" customHeight="1" x14ac:dyDescent="0.25">
      <c r="B205" s="283" t="s">
        <v>149</v>
      </c>
      <c r="C205" s="284"/>
      <c r="D205" s="800" t="s">
        <v>52</v>
      </c>
      <c r="E205" s="800"/>
      <c r="F205" s="79" t="s">
        <v>145</v>
      </c>
      <c r="G205" s="245">
        <v>1140462203</v>
      </c>
      <c r="H205" s="245"/>
      <c r="I205" s="245"/>
      <c r="J205" s="795" t="s">
        <v>294</v>
      </c>
      <c r="K205" s="795"/>
      <c r="L205" s="811" t="s">
        <v>258</v>
      </c>
      <c r="M205" s="802"/>
      <c r="N205" s="112">
        <v>923770253.59000003</v>
      </c>
      <c r="O205" s="59">
        <f>138.05/111.82</f>
        <v>1.2345734215703812</v>
      </c>
      <c r="P205" s="110" t="s">
        <v>295</v>
      </c>
      <c r="Q205" s="798">
        <f t="shared" si="13"/>
        <v>923770253.81716752</v>
      </c>
      <c r="R205" s="799"/>
      <c r="S205" s="324" t="s">
        <v>227</v>
      </c>
      <c r="T205" s="324"/>
      <c r="U205" s="324"/>
    </row>
    <row r="206" spans="1:26" ht="15" customHeight="1" x14ac:dyDescent="0.25">
      <c r="B206" s="283" t="s">
        <v>150</v>
      </c>
      <c r="C206" s="284"/>
      <c r="D206" s="800" t="s">
        <v>52</v>
      </c>
      <c r="E206" s="800"/>
      <c r="F206" s="79" t="s">
        <v>145</v>
      </c>
      <c r="G206" s="245">
        <v>1140627428</v>
      </c>
      <c r="H206" s="245"/>
      <c r="I206" s="245"/>
      <c r="J206" s="795" t="s">
        <v>296</v>
      </c>
      <c r="K206" s="795"/>
      <c r="L206" s="811" t="s">
        <v>297</v>
      </c>
      <c r="M206" s="802"/>
      <c r="N206" s="112">
        <v>923770253.59000003</v>
      </c>
      <c r="O206" s="59">
        <f>138.07/111.82</f>
        <v>1.2347522804507245</v>
      </c>
      <c r="P206" s="110" t="s">
        <v>298</v>
      </c>
      <c r="Q206" s="798">
        <f t="shared" si="13"/>
        <v>923770254.21134198</v>
      </c>
      <c r="R206" s="799"/>
      <c r="S206" s="324" t="s">
        <v>227</v>
      </c>
      <c r="T206" s="324"/>
      <c r="U206" s="324"/>
    </row>
    <row r="207" spans="1:26" ht="15" customHeight="1" x14ac:dyDescent="0.25">
      <c r="B207" s="283" t="s">
        <v>151</v>
      </c>
      <c r="C207" s="284"/>
      <c r="D207" s="800" t="s">
        <v>52</v>
      </c>
      <c r="E207" s="800"/>
      <c r="F207" s="79" t="s">
        <v>145</v>
      </c>
      <c r="G207" s="245">
        <v>1142692734</v>
      </c>
      <c r="H207" s="245"/>
      <c r="I207" s="245"/>
      <c r="J207" s="795" t="s">
        <v>299</v>
      </c>
      <c r="K207" s="795"/>
      <c r="L207" s="811" t="s">
        <v>300</v>
      </c>
      <c r="M207" s="802"/>
      <c r="N207" s="112">
        <v>923770253.59000003</v>
      </c>
      <c r="O207" s="59">
        <f>138.32/111.82</f>
        <v>1.2369880164550171</v>
      </c>
      <c r="P207" s="110" t="s">
        <v>301</v>
      </c>
      <c r="Q207" s="798">
        <f t="shared" si="13"/>
        <v>923770253.87420464</v>
      </c>
      <c r="R207" s="799"/>
      <c r="S207" s="324" t="s">
        <v>227</v>
      </c>
      <c r="T207" s="324"/>
      <c r="U207" s="324"/>
    </row>
    <row r="208" spans="1:26" ht="15" customHeight="1" x14ac:dyDescent="0.25">
      <c r="B208" s="283" t="s">
        <v>152</v>
      </c>
      <c r="C208" s="284"/>
      <c r="D208" s="800" t="s">
        <v>52</v>
      </c>
      <c r="E208" s="800"/>
      <c r="F208" s="79" t="s">
        <v>145</v>
      </c>
      <c r="G208" s="245">
        <v>1147071184</v>
      </c>
      <c r="H208" s="245"/>
      <c r="I208" s="245"/>
      <c r="J208" s="795" t="s">
        <v>302</v>
      </c>
      <c r="K208" s="795"/>
      <c r="L208" s="811" t="s">
        <v>282</v>
      </c>
      <c r="M208" s="802"/>
      <c r="N208" s="112">
        <v>923770253.59000003</v>
      </c>
      <c r="O208" s="59">
        <f>138.85/111.82</f>
        <v>1.2417277767841173</v>
      </c>
      <c r="P208" s="110" t="s">
        <v>303</v>
      </c>
      <c r="Q208" s="798">
        <f t="shared" si="13"/>
        <v>923770254.19431043</v>
      </c>
      <c r="R208" s="799"/>
      <c r="S208" s="324" t="s">
        <v>227</v>
      </c>
      <c r="T208" s="324"/>
      <c r="U208" s="324"/>
    </row>
    <row r="209" spans="2:21" ht="15" customHeight="1" x14ac:dyDescent="0.25">
      <c r="B209" s="283" t="s">
        <v>153</v>
      </c>
      <c r="C209" s="284"/>
      <c r="D209" s="800" t="s">
        <v>52</v>
      </c>
      <c r="E209" s="800"/>
      <c r="F209" s="79" t="s">
        <v>145</v>
      </c>
      <c r="G209" s="245">
        <v>1154258450</v>
      </c>
      <c r="H209" s="245"/>
      <c r="I209" s="245"/>
      <c r="J209" s="795" t="s">
        <v>304</v>
      </c>
      <c r="K209" s="795"/>
      <c r="L209" s="811" t="s">
        <v>305</v>
      </c>
      <c r="M209" s="802"/>
      <c r="N209" s="112">
        <v>923770253.59000003</v>
      </c>
      <c r="O209" s="59">
        <f>139.72/111.82</f>
        <v>1.2495081380790556</v>
      </c>
      <c r="P209" s="110" t="s">
        <v>306</v>
      </c>
      <c r="Q209" s="798">
        <f t="shared" si="13"/>
        <v>923770253.9292872</v>
      </c>
      <c r="R209" s="799"/>
      <c r="S209" s="324" t="s">
        <v>227</v>
      </c>
      <c r="T209" s="324"/>
      <c r="U209" s="324"/>
    </row>
    <row r="210" spans="2:21" ht="15" customHeight="1" x14ac:dyDescent="0.25">
      <c r="B210" s="283" t="s">
        <v>228</v>
      </c>
      <c r="C210" s="284"/>
      <c r="D210" s="820" t="s">
        <v>52</v>
      </c>
      <c r="E210" s="821"/>
      <c r="F210" s="79" t="s">
        <v>145</v>
      </c>
      <c r="G210" s="245">
        <v>1162437063</v>
      </c>
      <c r="H210" s="245"/>
      <c r="I210" s="245"/>
      <c r="J210" s="795" t="s">
        <v>307</v>
      </c>
      <c r="K210" s="795"/>
      <c r="L210" s="811" t="s">
        <v>308</v>
      </c>
      <c r="M210" s="802"/>
      <c r="N210" s="112">
        <v>923770253.59000003</v>
      </c>
      <c r="O210" s="59">
        <f>140.71/111.82</f>
        <v>1.2583616526560546</v>
      </c>
      <c r="P210" s="110" t="s">
        <v>309</v>
      </c>
      <c r="Q210" s="798">
        <f t="shared" si="13"/>
        <v>923770253.60429239</v>
      </c>
      <c r="R210" s="799"/>
      <c r="S210" s="324" t="s">
        <v>227</v>
      </c>
      <c r="T210" s="324"/>
      <c r="U210" s="324"/>
    </row>
    <row r="211" spans="2:21" ht="15" customHeight="1" x14ac:dyDescent="0.25">
      <c r="B211" s="283" t="s">
        <v>229</v>
      </c>
      <c r="C211" s="284"/>
      <c r="D211" s="800" t="s">
        <v>52</v>
      </c>
      <c r="E211" s="800"/>
      <c r="F211" s="79" t="s">
        <v>145</v>
      </c>
      <c r="G211" s="245">
        <v>1165245880</v>
      </c>
      <c r="H211" s="245"/>
      <c r="I211" s="245"/>
      <c r="J211" s="795" t="s">
        <v>310</v>
      </c>
      <c r="K211" s="795"/>
      <c r="L211" s="811" t="s">
        <v>311</v>
      </c>
      <c r="M211" s="802"/>
      <c r="N211" s="112">
        <v>923770253.59000003</v>
      </c>
      <c r="O211" s="115">
        <f>141.05/111.82</f>
        <v>1.2614022536218925</v>
      </c>
      <c r="P211" s="110" t="s">
        <v>312</v>
      </c>
      <c r="Q211" s="798">
        <f t="shared" si="13"/>
        <v>923770253.82204878</v>
      </c>
      <c r="R211" s="799"/>
      <c r="S211" s="324" t="s">
        <v>227</v>
      </c>
      <c r="T211" s="324"/>
      <c r="U211" s="324"/>
    </row>
    <row r="212" spans="2:21" ht="15" customHeight="1" x14ac:dyDescent="0.25">
      <c r="B212" s="283" t="s">
        <v>230</v>
      </c>
      <c r="C212" s="284"/>
      <c r="D212" s="800" t="s">
        <v>52</v>
      </c>
      <c r="E212" s="800"/>
      <c r="F212" s="79" t="s">
        <v>145</v>
      </c>
      <c r="G212" s="245">
        <v>1170615677</v>
      </c>
      <c r="H212" s="245"/>
      <c r="I212" s="245"/>
      <c r="J212" s="795" t="s">
        <v>378</v>
      </c>
      <c r="K212" s="795"/>
      <c r="L212" s="811" t="s">
        <v>368</v>
      </c>
      <c r="M212" s="802"/>
      <c r="N212" s="112">
        <v>923770253.59000003</v>
      </c>
      <c r="O212" s="115">
        <f>141.7/111.82</f>
        <v>1.2672151672330532</v>
      </c>
      <c r="P212" s="110" t="s">
        <v>261</v>
      </c>
      <c r="Q212" s="798">
        <f t="shared" si="13"/>
        <v>923770254.07297099</v>
      </c>
      <c r="R212" s="799"/>
      <c r="S212" s="324" t="s">
        <v>227</v>
      </c>
      <c r="T212" s="324"/>
      <c r="U212" s="324"/>
    </row>
    <row r="213" spans="2:21" ht="15" customHeight="1" x14ac:dyDescent="0.25">
      <c r="B213" s="283" t="s">
        <v>231</v>
      </c>
      <c r="C213" s="284"/>
      <c r="D213" s="820" t="s">
        <v>52</v>
      </c>
      <c r="E213" s="821"/>
      <c r="F213" s="79" t="s">
        <v>145</v>
      </c>
      <c r="G213" s="245">
        <v>1173589718</v>
      </c>
      <c r="H213" s="245"/>
      <c r="I213" s="245"/>
      <c r="J213" s="795" t="s">
        <v>379</v>
      </c>
      <c r="K213" s="795"/>
      <c r="L213" s="811" t="s">
        <v>380</v>
      </c>
      <c r="M213" s="802"/>
      <c r="N213" s="112">
        <v>923770253.59000003</v>
      </c>
      <c r="O213" s="115">
        <f>142.06/111.82</f>
        <v>1.2704346270792346</v>
      </c>
      <c r="P213" s="110" t="s">
        <v>381</v>
      </c>
      <c r="Q213" s="798">
        <f t="shared" si="13"/>
        <v>923770253.88399255</v>
      </c>
      <c r="R213" s="799"/>
      <c r="S213" s="324" t="s">
        <v>227</v>
      </c>
      <c r="T213" s="324"/>
      <c r="U213" s="324"/>
    </row>
    <row r="214" spans="2:21" ht="15" customHeight="1" x14ac:dyDescent="0.25">
      <c r="B214" s="283" t="s">
        <v>232</v>
      </c>
      <c r="C214" s="284"/>
      <c r="D214" s="800" t="s">
        <v>52</v>
      </c>
      <c r="E214" s="800"/>
      <c r="F214" s="79" t="s">
        <v>145</v>
      </c>
      <c r="G214" s="245">
        <v>1175407188</v>
      </c>
      <c r="H214" s="245"/>
      <c r="I214" s="245"/>
      <c r="J214" s="795" t="s">
        <v>386</v>
      </c>
      <c r="K214" s="795"/>
      <c r="L214" s="811" t="s">
        <v>387</v>
      </c>
      <c r="M214" s="802"/>
      <c r="N214" s="112">
        <v>923770253.59000003</v>
      </c>
      <c r="O214" s="115">
        <f>142.28/111.82</f>
        <v>1.272402074763012</v>
      </c>
      <c r="P214" s="110" t="s">
        <v>388</v>
      </c>
      <c r="Q214" s="798">
        <f t="shared" si="13"/>
        <v>923770254.16193414</v>
      </c>
      <c r="R214" s="799"/>
      <c r="S214" s="324" t="s">
        <v>227</v>
      </c>
      <c r="T214" s="324"/>
      <c r="U214" s="324"/>
    </row>
    <row r="215" spans="2:21" ht="15.75" customHeight="1" x14ac:dyDescent="0.25">
      <c r="B215" s="283" t="s">
        <v>233</v>
      </c>
      <c r="C215" s="284"/>
      <c r="D215" s="800" t="s">
        <v>52</v>
      </c>
      <c r="E215" s="800"/>
      <c r="F215" s="79" t="s">
        <v>145</v>
      </c>
      <c r="G215" s="245">
        <v>1173920167</v>
      </c>
      <c r="H215" s="245"/>
      <c r="I215" s="245"/>
      <c r="J215" s="795" t="s">
        <v>391</v>
      </c>
      <c r="K215" s="795"/>
      <c r="L215" s="811" t="s">
        <v>392</v>
      </c>
      <c r="M215" s="802"/>
      <c r="N215" s="112">
        <v>923770253.59000003</v>
      </c>
      <c r="O215" s="115">
        <f>142.1/111.82</f>
        <v>1.2707923448399214</v>
      </c>
      <c r="P215" s="110" t="s">
        <v>393</v>
      </c>
      <c r="Q215" s="798">
        <f t="shared" si="13"/>
        <v>923770253.86305404</v>
      </c>
      <c r="R215" s="799"/>
      <c r="S215" s="324" t="s">
        <v>227</v>
      </c>
      <c r="T215" s="324"/>
      <c r="U215" s="324"/>
    </row>
    <row r="216" spans="2:21" ht="15.75" customHeight="1" x14ac:dyDescent="0.25">
      <c r="B216" s="283" t="s">
        <v>235</v>
      </c>
      <c r="C216" s="284"/>
      <c r="D216" s="800" t="s">
        <v>52</v>
      </c>
      <c r="E216" s="800"/>
      <c r="F216" s="79" t="s">
        <v>145</v>
      </c>
      <c r="G216" s="245">
        <v>1177224657</v>
      </c>
      <c r="H216" s="245"/>
      <c r="I216" s="245"/>
      <c r="J216" s="795" t="s">
        <v>403</v>
      </c>
      <c r="K216" s="795"/>
      <c r="L216" s="811" t="s">
        <v>406</v>
      </c>
      <c r="M216" s="802"/>
      <c r="N216" s="112">
        <v>923770253.59000003</v>
      </c>
      <c r="O216" s="115">
        <f>142.5/111.82</f>
        <v>1.2743695224467895</v>
      </c>
      <c r="P216" s="110" t="s">
        <v>407</v>
      </c>
      <c r="Q216" s="798">
        <f t="shared" si="13"/>
        <v>923770253.65431583</v>
      </c>
      <c r="R216" s="799"/>
      <c r="S216" s="324" t="s">
        <v>922</v>
      </c>
      <c r="T216" s="324"/>
      <c r="U216" s="324"/>
    </row>
    <row r="217" spans="2:21" ht="15.75" customHeight="1" x14ac:dyDescent="0.25">
      <c r="B217" s="283" t="s">
        <v>237</v>
      </c>
      <c r="C217" s="284"/>
      <c r="D217" s="800" t="s">
        <v>52</v>
      </c>
      <c r="E217" s="800"/>
      <c r="F217" s="79" t="s">
        <v>145</v>
      </c>
      <c r="G217" s="245">
        <v>1177224657</v>
      </c>
      <c r="H217" s="245"/>
      <c r="I217" s="245"/>
      <c r="J217" s="795" t="s">
        <v>408</v>
      </c>
      <c r="K217" s="795"/>
      <c r="L217" s="811" t="s">
        <v>406</v>
      </c>
      <c r="M217" s="802"/>
      <c r="N217" s="112">
        <v>923770253.59000003</v>
      </c>
      <c r="O217" s="115">
        <f>142.5/111.82</f>
        <v>1.2743695224467895</v>
      </c>
      <c r="P217" s="110" t="s">
        <v>409</v>
      </c>
      <c r="Q217" s="798">
        <f t="shared" si="13"/>
        <v>923770253.65431583</v>
      </c>
      <c r="R217" s="799"/>
      <c r="S217" s="324" t="s">
        <v>227</v>
      </c>
      <c r="T217" s="324"/>
      <c r="U217" s="324"/>
    </row>
    <row r="218" spans="2:21" ht="56.25" customHeight="1" x14ac:dyDescent="0.25">
      <c r="B218" s="283" t="s">
        <v>240</v>
      </c>
      <c r="C218" s="284"/>
      <c r="D218" s="800" t="s">
        <v>52</v>
      </c>
      <c r="E218" s="800"/>
      <c r="F218" s="79" t="s">
        <v>145</v>
      </c>
      <c r="G218" s="245">
        <v>1178629066</v>
      </c>
      <c r="H218" s="245"/>
      <c r="I218" s="245"/>
      <c r="J218" s="795" t="s">
        <v>412</v>
      </c>
      <c r="K218" s="795"/>
      <c r="L218" s="819">
        <v>43431</v>
      </c>
      <c r="M218" s="802"/>
      <c r="N218" s="112">
        <v>923770253.59000003</v>
      </c>
      <c r="O218" s="115">
        <f>142.67/111.82</f>
        <v>1.2758898229297084</v>
      </c>
      <c r="P218" s="110" t="s">
        <v>409</v>
      </c>
      <c r="Q218" s="798">
        <f t="shared" si="13"/>
        <v>923770254.15378153</v>
      </c>
      <c r="R218" s="799"/>
      <c r="S218" s="324" t="s">
        <v>227</v>
      </c>
      <c r="T218" s="324"/>
      <c r="U218" s="324"/>
    </row>
    <row r="219" spans="2:21" ht="20.25" customHeight="1" x14ac:dyDescent="0.25">
      <c r="B219" s="283" t="s">
        <v>243</v>
      </c>
      <c r="C219" s="284"/>
      <c r="D219" s="800" t="s">
        <v>52</v>
      </c>
      <c r="E219" s="800"/>
      <c r="F219" s="79" t="s">
        <v>145</v>
      </c>
      <c r="G219" s="245">
        <v>1180033474</v>
      </c>
      <c r="H219" s="245"/>
      <c r="I219" s="245"/>
      <c r="J219" s="795" t="s">
        <v>420</v>
      </c>
      <c r="K219" s="795"/>
      <c r="L219" s="801">
        <v>43445</v>
      </c>
      <c r="M219" s="802"/>
      <c r="N219" s="112">
        <v>923770253.59000003</v>
      </c>
      <c r="O219" s="115">
        <f>142.84/111.82</f>
        <v>1.2774101234126276</v>
      </c>
      <c r="P219" s="110" t="s">
        <v>419</v>
      </c>
      <c r="Q219" s="798">
        <f>+G219/O219</f>
        <v>923770253.86922419</v>
      </c>
      <c r="R219" s="799"/>
      <c r="S219" s="324" t="s">
        <v>227</v>
      </c>
      <c r="T219" s="324"/>
      <c r="U219" s="324"/>
    </row>
    <row r="220" spans="2:21" ht="50.25" customHeight="1" x14ac:dyDescent="0.25">
      <c r="B220" s="283" t="s">
        <v>322</v>
      </c>
      <c r="C220" s="284"/>
      <c r="D220" s="800" t="s">
        <v>52</v>
      </c>
      <c r="E220" s="800"/>
      <c r="F220" s="79" t="s">
        <v>145</v>
      </c>
      <c r="G220" s="245">
        <v>1180033474</v>
      </c>
      <c r="H220" s="245"/>
      <c r="I220" s="245"/>
      <c r="J220" s="795" t="s">
        <v>421</v>
      </c>
      <c r="K220" s="795"/>
      <c r="L220" s="801">
        <v>43445</v>
      </c>
      <c r="M220" s="802"/>
      <c r="N220" s="112">
        <v>923770253.59000003</v>
      </c>
      <c r="O220" s="115">
        <f>142.84/111.82</f>
        <v>1.2774101234126276</v>
      </c>
      <c r="P220" s="110" t="s">
        <v>419</v>
      </c>
      <c r="Q220" s="798">
        <f t="shared" ref="Q220" si="14">+G220/O220</f>
        <v>923770253.86922419</v>
      </c>
      <c r="R220" s="799"/>
      <c r="S220" s="324" t="s">
        <v>227</v>
      </c>
      <c r="T220" s="324"/>
      <c r="U220" s="324"/>
    </row>
    <row r="221" spans="2:21" ht="50.25" customHeight="1" x14ac:dyDescent="0.25">
      <c r="B221" s="283" t="s">
        <v>323</v>
      </c>
      <c r="C221" s="284"/>
      <c r="D221" s="800" t="s">
        <v>52</v>
      </c>
      <c r="E221" s="800"/>
      <c r="F221" s="79" t="s">
        <v>145</v>
      </c>
      <c r="G221" s="245">
        <v>1190690455</v>
      </c>
      <c r="H221" s="245"/>
      <c r="I221" s="245"/>
      <c r="J221" s="795" t="s">
        <v>430</v>
      </c>
      <c r="K221" s="795"/>
      <c r="L221" s="801">
        <v>43515</v>
      </c>
      <c r="M221" s="802"/>
      <c r="N221" s="112">
        <v>923770253.59000003</v>
      </c>
      <c r="O221" s="115">
        <f>100.6/78.05</f>
        <v>1.2889173606662396</v>
      </c>
      <c r="P221" s="110" t="s">
        <v>431</v>
      </c>
      <c r="Q221" s="798">
        <f t="shared" si="13"/>
        <v>923791153.20825052</v>
      </c>
      <c r="R221" s="799"/>
      <c r="S221" s="324" t="s">
        <v>227</v>
      </c>
      <c r="T221" s="324"/>
      <c r="U221" s="324"/>
    </row>
    <row r="222" spans="2:21" ht="43.5" customHeight="1" x14ac:dyDescent="0.25">
      <c r="B222" s="283" t="s">
        <v>324</v>
      </c>
      <c r="C222" s="284"/>
      <c r="D222" s="800" t="s">
        <v>52</v>
      </c>
      <c r="E222" s="800"/>
      <c r="F222" s="79" t="s">
        <v>145</v>
      </c>
      <c r="G222" s="245">
        <v>1197547273</v>
      </c>
      <c r="H222" s="245"/>
      <c r="I222" s="245"/>
      <c r="J222" s="795" t="s">
        <v>435</v>
      </c>
      <c r="K222" s="795"/>
      <c r="L222" s="801">
        <v>43544</v>
      </c>
      <c r="M222" s="802"/>
      <c r="N222" s="112">
        <v>923770253.59000003</v>
      </c>
      <c r="O222" s="115">
        <f>101.18/78.05</f>
        <v>1.2963484945547727</v>
      </c>
      <c r="P222" s="110" t="s">
        <v>436</v>
      </c>
      <c r="Q222" s="798">
        <f t="shared" si="13"/>
        <v>923784983.76803708</v>
      </c>
      <c r="R222" s="799"/>
      <c r="S222" s="324" t="s">
        <v>227</v>
      </c>
      <c r="T222" s="324"/>
      <c r="U222" s="324"/>
    </row>
    <row r="223" spans="2:21" ht="34.5" customHeight="1" x14ac:dyDescent="0.25">
      <c r="B223" s="283" t="s">
        <v>325</v>
      </c>
      <c r="C223" s="284"/>
      <c r="D223" s="800" t="s">
        <v>52</v>
      </c>
      <c r="E223" s="800"/>
      <c r="F223" s="79" t="s">
        <v>145</v>
      </c>
      <c r="G223" s="245">
        <v>1202759891</v>
      </c>
      <c r="H223" s="245"/>
      <c r="I223" s="245"/>
      <c r="J223" s="795" t="s">
        <v>491</v>
      </c>
      <c r="K223" s="795"/>
      <c r="L223" s="801">
        <v>43580</v>
      </c>
      <c r="M223" s="802"/>
      <c r="N223" s="112">
        <v>923770253.59000003</v>
      </c>
      <c r="O223" s="115">
        <f>101.62/78.05</f>
        <v>1.3019859064702115</v>
      </c>
      <c r="P223" s="110" t="s">
        <v>438</v>
      </c>
      <c r="Q223" s="798">
        <f t="shared" si="13"/>
        <v>923788717.6987797</v>
      </c>
      <c r="R223" s="799"/>
      <c r="S223" s="324" t="s">
        <v>227</v>
      </c>
      <c r="T223" s="324"/>
      <c r="U223" s="324"/>
    </row>
    <row r="224" spans="2:21" ht="61.5" customHeight="1" x14ac:dyDescent="0.25">
      <c r="B224" s="283" t="s">
        <v>326</v>
      </c>
      <c r="C224" s="284"/>
      <c r="D224" s="800" t="s">
        <v>52</v>
      </c>
      <c r="E224" s="800"/>
      <c r="F224" s="79" t="s">
        <v>145</v>
      </c>
      <c r="G224" s="245">
        <v>1208653662.2483025</v>
      </c>
      <c r="H224" s="245"/>
      <c r="I224" s="245"/>
      <c r="J224" s="493" t="s">
        <v>513</v>
      </c>
      <c r="K224" s="493"/>
      <c r="L224" s="943">
        <v>43612</v>
      </c>
      <c r="M224" s="943"/>
      <c r="N224" s="112">
        <v>923770254</v>
      </c>
      <c r="O224" s="115">
        <f>102.12/78.05</f>
        <v>1.3083920563741192</v>
      </c>
      <c r="P224" s="110" t="s">
        <v>492</v>
      </c>
      <c r="Q224" s="798">
        <f t="shared" si="13"/>
        <v>923770254.00000012</v>
      </c>
      <c r="R224" s="799"/>
      <c r="S224" s="944" t="s">
        <v>551</v>
      </c>
      <c r="T224" s="945"/>
      <c r="U224" s="946"/>
    </row>
    <row r="225" spans="2:21" ht="27" customHeight="1" x14ac:dyDescent="0.25">
      <c r="B225" s="283" t="s">
        <v>923</v>
      </c>
      <c r="C225" s="284"/>
      <c r="D225" s="800" t="s">
        <v>52</v>
      </c>
      <c r="E225" s="800"/>
      <c r="F225" s="79" t="s">
        <v>145</v>
      </c>
      <c r="G225" s="245">
        <v>1208653662.2483025</v>
      </c>
      <c r="H225" s="245"/>
      <c r="I225" s="245"/>
      <c r="J225" s="493"/>
      <c r="K225" s="493"/>
      <c r="L225" s="943"/>
      <c r="M225" s="943"/>
      <c r="N225" s="112">
        <v>923770254</v>
      </c>
      <c r="O225" s="115">
        <f t="shared" ref="O225:O226" si="15">102.12/78.05</f>
        <v>1.3083920563741192</v>
      </c>
      <c r="P225" s="110" t="s">
        <v>492</v>
      </c>
      <c r="Q225" s="798">
        <f t="shared" si="13"/>
        <v>923770254.00000012</v>
      </c>
      <c r="R225" s="799"/>
      <c r="S225" s="947"/>
      <c r="T225" s="948"/>
      <c r="U225" s="949"/>
    </row>
    <row r="226" spans="2:21" ht="27" customHeight="1" x14ac:dyDescent="0.25">
      <c r="B226" s="283" t="s">
        <v>924</v>
      </c>
      <c r="C226" s="284"/>
      <c r="D226" s="800" t="s">
        <v>52</v>
      </c>
      <c r="E226" s="800"/>
      <c r="F226" s="79" t="s">
        <v>145</v>
      </c>
      <c r="G226" s="245">
        <v>1104224629.5033953</v>
      </c>
      <c r="H226" s="245"/>
      <c r="I226" s="245"/>
      <c r="J226" s="493"/>
      <c r="K226" s="493"/>
      <c r="L226" s="943"/>
      <c r="M226" s="943"/>
      <c r="N226" s="112">
        <v>852687174</v>
      </c>
      <c r="O226" s="115">
        <f t="shared" si="15"/>
        <v>1.3083920563741192</v>
      </c>
      <c r="P226" s="110" t="s">
        <v>492</v>
      </c>
      <c r="Q226" s="798">
        <f t="shared" si="13"/>
        <v>843955467.41813552</v>
      </c>
      <c r="R226" s="799"/>
      <c r="S226" s="950"/>
      <c r="T226" s="951"/>
      <c r="U226" s="952"/>
    </row>
    <row r="227" spans="2:21" ht="15.75" customHeight="1" x14ac:dyDescent="0.25">
      <c r="B227" s="283" t="s">
        <v>925</v>
      </c>
      <c r="C227" s="284"/>
      <c r="D227" s="800" t="s">
        <v>52</v>
      </c>
      <c r="E227" s="800"/>
      <c r="F227" s="79" t="s">
        <v>145</v>
      </c>
      <c r="G227" s="245">
        <v>11552029.939495197</v>
      </c>
      <c r="H227" s="245"/>
      <c r="I227" s="245"/>
      <c r="J227" s="795" t="s">
        <v>926</v>
      </c>
      <c r="K227" s="795"/>
      <c r="L227" s="796">
        <v>43748</v>
      </c>
      <c r="M227" s="797"/>
      <c r="N227" s="112"/>
      <c r="O227" s="115">
        <f>103.26/78.05</f>
        <v>1.322998078155029</v>
      </c>
      <c r="P227" s="110" t="s">
        <v>556</v>
      </c>
      <c r="Q227" s="798">
        <f t="shared" si="13"/>
        <v>8731705.7599999998</v>
      </c>
      <c r="R227" s="799"/>
      <c r="S227" s="324" t="s">
        <v>927</v>
      </c>
      <c r="T227" s="324"/>
      <c r="U227" s="324"/>
    </row>
    <row r="228" spans="2:21" ht="15.75" x14ac:dyDescent="0.25">
      <c r="B228" s="283" t="s">
        <v>520</v>
      </c>
      <c r="C228" s="284"/>
      <c r="D228" s="800" t="s">
        <v>52</v>
      </c>
      <c r="E228" s="800"/>
      <c r="F228" s="79" t="s">
        <v>145</v>
      </c>
      <c r="G228" s="245">
        <v>1128103492.4694428</v>
      </c>
      <c r="H228" s="245"/>
      <c r="I228" s="245"/>
      <c r="J228" s="795" t="s">
        <v>521</v>
      </c>
      <c r="K228" s="795"/>
      <c r="L228" s="796">
        <v>43748</v>
      </c>
      <c r="M228" s="797"/>
      <c r="N228" s="112">
        <v>852687174</v>
      </c>
      <c r="O228" s="115">
        <f>103.26/78.05</f>
        <v>1.322998078155029</v>
      </c>
      <c r="P228" s="110" t="s">
        <v>556</v>
      </c>
      <c r="Q228" s="798">
        <f t="shared" si="13"/>
        <v>852687174</v>
      </c>
      <c r="R228" s="799"/>
      <c r="S228" s="944" t="s">
        <v>557</v>
      </c>
      <c r="T228" s="945"/>
      <c r="U228" s="946"/>
    </row>
    <row r="229" spans="2:21" ht="15.75" x14ac:dyDescent="0.25">
      <c r="B229" s="283" t="s">
        <v>552</v>
      </c>
      <c r="C229" s="284"/>
      <c r="D229" s="800" t="s">
        <v>52</v>
      </c>
      <c r="E229" s="800"/>
      <c r="F229" s="79" t="s">
        <v>145</v>
      </c>
      <c r="G229" s="245">
        <v>1128103492.4694428</v>
      </c>
      <c r="H229" s="245"/>
      <c r="I229" s="245"/>
      <c r="J229" s="795" t="s">
        <v>553</v>
      </c>
      <c r="K229" s="795"/>
      <c r="L229" s="796">
        <v>43748</v>
      </c>
      <c r="M229" s="797"/>
      <c r="N229" s="112">
        <v>852687174</v>
      </c>
      <c r="O229" s="115">
        <f t="shared" ref="O229:O233" si="16">103.26/78.05</f>
        <v>1.322998078155029</v>
      </c>
      <c r="P229" s="110" t="s">
        <v>556</v>
      </c>
      <c r="Q229" s="798">
        <f t="shared" si="13"/>
        <v>852687174</v>
      </c>
      <c r="R229" s="799"/>
      <c r="S229" s="947"/>
      <c r="T229" s="948"/>
      <c r="U229" s="949"/>
    </row>
    <row r="230" spans="2:21" ht="15" customHeight="1" x14ac:dyDescent="0.25">
      <c r="B230" s="283" t="s">
        <v>554</v>
      </c>
      <c r="C230" s="284"/>
      <c r="D230" s="800" t="s">
        <v>52</v>
      </c>
      <c r="E230" s="800"/>
      <c r="F230" s="79" t="s">
        <v>145</v>
      </c>
      <c r="G230" s="245">
        <v>1128103492.4694428</v>
      </c>
      <c r="H230" s="245"/>
      <c r="I230" s="245"/>
      <c r="J230" s="795" t="s">
        <v>555</v>
      </c>
      <c r="K230" s="795"/>
      <c r="L230" s="796">
        <v>43748</v>
      </c>
      <c r="M230" s="797"/>
      <c r="N230" s="112">
        <v>852687174</v>
      </c>
      <c r="O230" s="115">
        <f t="shared" si="16"/>
        <v>1.322998078155029</v>
      </c>
      <c r="P230" s="110" t="s">
        <v>556</v>
      </c>
      <c r="Q230" s="798">
        <f t="shared" si="13"/>
        <v>852687174</v>
      </c>
      <c r="R230" s="799"/>
      <c r="S230" s="947"/>
      <c r="T230" s="948"/>
      <c r="U230" s="949"/>
    </row>
    <row r="231" spans="2:21" ht="15" customHeight="1" x14ac:dyDescent="0.25">
      <c r="B231" s="283" t="s">
        <v>558</v>
      </c>
      <c r="C231" s="284"/>
      <c r="D231" s="800" t="s">
        <v>52</v>
      </c>
      <c r="E231" s="800"/>
      <c r="F231" s="79" t="s">
        <v>145</v>
      </c>
      <c r="G231" s="245">
        <v>1128103492.4694428</v>
      </c>
      <c r="H231" s="245"/>
      <c r="I231" s="245"/>
      <c r="J231" s="795" t="s">
        <v>559</v>
      </c>
      <c r="K231" s="795"/>
      <c r="L231" s="796">
        <v>43748</v>
      </c>
      <c r="M231" s="797"/>
      <c r="N231" s="112">
        <v>852687174</v>
      </c>
      <c r="O231" s="115">
        <f t="shared" si="16"/>
        <v>1.322998078155029</v>
      </c>
      <c r="P231" s="110" t="s">
        <v>556</v>
      </c>
      <c r="Q231" s="798">
        <f t="shared" si="13"/>
        <v>852687174</v>
      </c>
      <c r="R231" s="799"/>
      <c r="S231" s="947"/>
      <c r="T231" s="948"/>
      <c r="U231" s="949"/>
    </row>
    <row r="232" spans="2:21" ht="15" customHeight="1" x14ac:dyDescent="0.25">
      <c r="B232" s="283" t="s">
        <v>560</v>
      </c>
      <c r="C232" s="284"/>
      <c r="D232" s="800" t="s">
        <v>52</v>
      </c>
      <c r="E232" s="800"/>
      <c r="F232" s="79" t="s">
        <v>145</v>
      </c>
      <c r="G232" s="245">
        <v>1128103492.4694428</v>
      </c>
      <c r="H232" s="245"/>
      <c r="I232" s="245"/>
      <c r="J232" s="795" t="s">
        <v>561</v>
      </c>
      <c r="K232" s="795"/>
      <c r="L232" s="796">
        <v>43748</v>
      </c>
      <c r="M232" s="797"/>
      <c r="N232" s="112">
        <v>852687174</v>
      </c>
      <c r="O232" s="115">
        <f t="shared" si="16"/>
        <v>1.322998078155029</v>
      </c>
      <c r="P232" s="110" t="s">
        <v>556</v>
      </c>
      <c r="Q232" s="798">
        <f t="shared" si="13"/>
        <v>852687174</v>
      </c>
      <c r="R232" s="799"/>
      <c r="S232" s="947"/>
      <c r="T232" s="948"/>
      <c r="U232" s="949"/>
    </row>
    <row r="233" spans="2:21" ht="15" customHeight="1" x14ac:dyDescent="0.25">
      <c r="B233" s="283" t="s">
        <v>928</v>
      </c>
      <c r="C233" s="284"/>
      <c r="D233" s="800" t="s">
        <v>52</v>
      </c>
      <c r="E233" s="800"/>
      <c r="F233" s="79" t="s">
        <v>145</v>
      </c>
      <c r="G233" s="245">
        <f>142220.912723917</f>
        <v>142220.91272391699</v>
      </c>
      <c r="H233" s="245"/>
      <c r="I233" s="245"/>
      <c r="J233" s="795"/>
      <c r="K233" s="795"/>
      <c r="L233" s="796">
        <v>43748</v>
      </c>
      <c r="M233" s="797"/>
      <c r="N233" s="112"/>
      <c r="O233" s="115">
        <f t="shared" si="16"/>
        <v>1.322998078155029</v>
      </c>
      <c r="P233" s="110" t="s">
        <v>556</v>
      </c>
      <c r="Q233" s="798">
        <f t="shared" si="13"/>
        <v>107498.95640230215</v>
      </c>
      <c r="R233" s="799"/>
      <c r="S233" s="950"/>
      <c r="T233" s="951"/>
      <c r="U233" s="952"/>
    </row>
    <row r="234" spans="2:21" ht="15" hidden="1" customHeight="1" x14ac:dyDescent="0.25">
      <c r="B234" s="283" t="s">
        <v>929</v>
      </c>
      <c r="C234" s="284"/>
      <c r="D234" s="800" t="s">
        <v>52</v>
      </c>
      <c r="E234" s="800"/>
      <c r="F234" s="79" t="s">
        <v>145</v>
      </c>
      <c r="G234" s="245">
        <v>1134002930</v>
      </c>
      <c r="H234" s="245"/>
      <c r="I234" s="245"/>
      <c r="J234" s="795" t="s">
        <v>930</v>
      </c>
      <c r="K234" s="795"/>
      <c r="L234" s="801">
        <v>43844</v>
      </c>
      <c r="M234" s="802"/>
      <c r="N234" s="112">
        <v>852687174</v>
      </c>
      <c r="O234" s="115">
        <f>103.8/78.05</f>
        <v>1.3299167200512492</v>
      </c>
      <c r="P234" s="110" t="s">
        <v>569</v>
      </c>
      <c r="Q234" s="798">
        <f t="shared" si="13"/>
        <v>852687174.24373794</v>
      </c>
      <c r="R234" s="799"/>
      <c r="S234" s="324" t="s">
        <v>931</v>
      </c>
      <c r="T234" s="324"/>
      <c r="U234" s="324"/>
    </row>
    <row r="235" spans="2:21" ht="15" hidden="1" customHeight="1" x14ac:dyDescent="0.25">
      <c r="B235" s="283" t="s">
        <v>932</v>
      </c>
      <c r="C235" s="284"/>
      <c r="D235" s="800" t="s">
        <v>52</v>
      </c>
      <c r="E235" s="800"/>
      <c r="F235" s="79" t="s">
        <v>145</v>
      </c>
      <c r="G235" s="245">
        <v>1139221904.97</v>
      </c>
      <c r="H235" s="245"/>
      <c r="I235" s="245"/>
      <c r="J235" s="795" t="s">
        <v>933</v>
      </c>
      <c r="K235" s="795"/>
      <c r="L235" s="801">
        <v>43893</v>
      </c>
      <c r="M235" s="802"/>
      <c r="N235" s="112">
        <v>852687174</v>
      </c>
      <c r="O235" s="115">
        <f>104.24/78.05</f>
        <v>1.3355541319666879</v>
      </c>
      <c r="P235" s="110" t="s">
        <v>934</v>
      </c>
      <c r="Q235" s="798">
        <f t="shared" si="13"/>
        <v>852995679.99720371</v>
      </c>
      <c r="R235" s="799"/>
      <c r="S235" s="324" t="s">
        <v>935</v>
      </c>
      <c r="T235" s="324"/>
      <c r="U235" s="324"/>
    </row>
    <row r="236" spans="2:21" ht="21.75" hidden="1" customHeight="1" x14ac:dyDescent="0.25">
      <c r="B236" s="283" t="s">
        <v>936</v>
      </c>
      <c r="C236" s="284"/>
      <c r="D236" s="800" t="s">
        <v>52</v>
      </c>
      <c r="E236" s="800"/>
      <c r="F236" s="79" t="s">
        <v>145</v>
      </c>
      <c r="G236" s="245">
        <v>1146457297</v>
      </c>
      <c r="H236" s="245"/>
      <c r="I236" s="245"/>
      <c r="J236" s="795" t="s">
        <v>937</v>
      </c>
      <c r="K236" s="795"/>
      <c r="L236" s="801">
        <v>43906</v>
      </c>
      <c r="M236" s="802"/>
      <c r="N236" s="112">
        <v>852687174</v>
      </c>
      <c r="O236" s="115">
        <f>104.94/78.05</f>
        <v>1.3445227418321588</v>
      </c>
      <c r="P236" s="110" t="s">
        <v>938</v>
      </c>
      <c r="Q236" s="798">
        <f t="shared" si="13"/>
        <v>852687173.91700017</v>
      </c>
      <c r="R236" s="799"/>
      <c r="S236" s="324" t="s">
        <v>939</v>
      </c>
      <c r="T236" s="324"/>
      <c r="U236" s="324"/>
    </row>
    <row r="237" spans="2:21" ht="12.75" hidden="1" customHeight="1" x14ac:dyDescent="0.25">
      <c r="B237" s="283" t="s">
        <v>940</v>
      </c>
      <c r="C237" s="284"/>
      <c r="D237" s="800" t="s">
        <v>52</v>
      </c>
      <c r="E237" s="800"/>
      <c r="F237" s="79" t="s">
        <v>145</v>
      </c>
      <c r="G237" s="245">
        <v>1159384899</v>
      </c>
      <c r="H237" s="245"/>
      <c r="I237" s="245"/>
      <c r="J237" s="795" t="s">
        <v>941</v>
      </c>
      <c r="K237" s="795"/>
      <c r="L237" s="801">
        <v>43935</v>
      </c>
      <c r="M237" s="802"/>
      <c r="N237" s="112">
        <v>852687174</v>
      </c>
      <c r="O237" s="115">
        <f>105.53/78.05</f>
        <v>1.35208199871877</v>
      </c>
      <c r="P237" s="110" t="s">
        <v>942</v>
      </c>
      <c r="Q237" s="798">
        <f t="shared" si="13"/>
        <v>857481203.13607502</v>
      </c>
      <c r="R237" s="799"/>
      <c r="S237" s="324" t="s">
        <v>943</v>
      </c>
      <c r="T237" s="324"/>
      <c r="U237" s="324"/>
    </row>
    <row r="238" spans="2:21" ht="15.75" x14ac:dyDescent="0.25">
      <c r="B238" s="283" t="s">
        <v>944</v>
      </c>
      <c r="C238" s="284"/>
      <c r="D238" s="800" t="s">
        <v>52</v>
      </c>
      <c r="E238" s="800"/>
      <c r="F238" s="79" t="s">
        <v>145</v>
      </c>
      <c r="G238" s="245">
        <v>1154760208.74</v>
      </c>
      <c r="H238" s="245"/>
      <c r="I238" s="245"/>
      <c r="J238" s="795" t="s">
        <v>945</v>
      </c>
      <c r="K238" s="795"/>
      <c r="L238" s="801">
        <v>43973</v>
      </c>
      <c r="M238" s="802"/>
      <c r="N238" s="112">
        <v>852687174</v>
      </c>
      <c r="O238" s="115">
        <f>[25]IPC!$S$13/78.05</f>
        <v>1.3542600896860988</v>
      </c>
      <c r="P238" s="110" t="s">
        <v>946</v>
      </c>
      <c r="Q238" s="798">
        <f t="shared" si="13"/>
        <v>852687174.00337744</v>
      </c>
      <c r="R238" s="799"/>
      <c r="S238" s="324" t="s">
        <v>947</v>
      </c>
      <c r="T238" s="324"/>
      <c r="U238" s="324"/>
    </row>
    <row r="239" spans="2:21" ht="15.75" x14ac:dyDescent="0.25">
      <c r="B239" s="283" t="s">
        <v>948</v>
      </c>
      <c r="C239" s="284"/>
      <c r="D239" s="800" t="s">
        <v>52</v>
      </c>
      <c r="E239" s="800"/>
      <c r="F239" s="79" t="s">
        <v>145</v>
      </c>
      <c r="G239" s="215">
        <v>1151045748.27</v>
      </c>
      <c r="H239" s="130"/>
      <c r="I239" s="130"/>
      <c r="J239" s="795" t="s">
        <v>949</v>
      </c>
      <c r="K239" s="795"/>
      <c r="L239" s="801">
        <v>43998</v>
      </c>
      <c r="M239" s="802"/>
      <c r="N239" s="112">
        <v>852687174</v>
      </c>
      <c r="O239" s="115">
        <f>[25]IPC!$S$14/78.05</f>
        <v>1.3499039077514414</v>
      </c>
      <c r="P239" s="110" t="s">
        <v>950</v>
      </c>
      <c r="Q239" s="798">
        <f t="shared" si="13"/>
        <v>852687173.99841964</v>
      </c>
      <c r="R239" s="799"/>
      <c r="S239" s="324" t="s">
        <v>951</v>
      </c>
      <c r="T239" s="324"/>
      <c r="U239" s="324"/>
    </row>
    <row r="240" spans="2:21" ht="15.75" x14ac:dyDescent="0.25">
      <c r="B240" s="283" t="s">
        <v>952</v>
      </c>
      <c r="C240" s="284"/>
      <c r="D240" s="800" t="s">
        <v>52</v>
      </c>
      <c r="E240" s="800"/>
      <c r="F240" s="79" t="s">
        <v>145</v>
      </c>
      <c r="G240" s="130">
        <v>625016441</v>
      </c>
      <c r="H240" s="130"/>
      <c r="I240" s="130"/>
      <c r="J240" s="795" t="s">
        <v>953</v>
      </c>
      <c r="K240" s="795"/>
      <c r="L240" s="801">
        <v>44026</v>
      </c>
      <c r="M240" s="802"/>
      <c r="N240" s="246">
        <v>464728334</v>
      </c>
      <c r="O240" s="115">
        <f>[25]IPC!$S$15/78.05</f>
        <v>1.3449071108263935</v>
      </c>
      <c r="P240" s="110" t="s">
        <v>954</v>
      </c>
      <c r="Q240" s="798">
        <f t="shared" si="13"/>
        <v>464728334.0006668</v>
      </c>
      <c r="R240" s="799"/>
      <c r="S240" s="324" t="s">
        <v>955</v>
      </c>
      <c r="T240" s="324"/>
      <c r="U240" s="324"/>
    </row>
    <row r="241" spans="1:24" ht="15" customHeight="1" x14ac:dyDescent="0.25">
      <c r="B241" s="197"/>
      <c r="C241" s="198"/>
      <c r="D241" s="247"/>
      <c r="E241" s="225"/>
      <c r="F241" s="79"/>
      <c r="G241" s="130"/>
      <c r="H241" s="130"/>
      <c r="I241" s="130"/>
      <c r="J241" s="221"/>
      <c r="K241" s="221"/>
      <c r="L241" s="226"/>
      <c r="M241" s="217"/>
      <c r="N241" s="246"/>
      <c r="O241" s="115"/>
      <c r="P241" s="110"/>
      <c r="Q241" s="212"/>
      <c r="R241" s="213"/>
      <c r="S241" s="201"/>
      <c r="T241" s="201"/>
      <c r="U241" s="201"/>
    </row>
    <row r="242" spans="1:24" ht="15" customHeight="1" x14ac:dyDescent="0.25">
      <c r="B242" s="197"/>
      <c r="C242" s="198"/>
      <c r="D242" s="247"/>
      <c r="E242" s="225"/>
      <c r="F242" s="79"/>
      <c r="G242" s="130"/>
      <c r="H242" s="130"/>
      <c r="I242" s="130"/>
      <c r="J242" s="221"/>
      <c r="K242" s="221"/>
      <c r="L242" s="226"/>
      <c r="M242" s="217"/>
      <c r="N242" s="246"/>
      <c r="O242" s="115"/>
      <c r="P242" s="110"/>
      <c r="Q242" s="212"/>
      <c r="R242" s="213"/>
      <c r="S242" s="201"/>
      <c r="T242" s="201"/>
      <c r="U242" s="201"/>
    </row>
    <row r="243" spans="1:24" ht="30" customHeight="1" x14ac:dyDescent="0.25">
      <c r="A243" s="248"/>
      <c r="B243" s="678" t="s">
        <v>956</v>
      </c>
      <c r="C243" s="679"/>
      <c r="D243" s="679"/>
      <c r="E243" s="680"/>
      <c r="F243" s="80"/>
      <c r="G243" s="249">
        <f>SUM(G202:G242)</f>
        <v>42330698834.179436</v>
      </c>
      <c r="H243" s="249"/>
      <c r="I243" s="249"/>
      <c r="J243" s="805"/>
      <c r="K243" s="805"/>
      <c r="L243" s="806"/>
      <c r="M243" s="807"/>
      <c r="N243" s="250">
        <f>SUM(N202:N242)</f>
        <v>32867460508.98</v>
      </c>
      <c r="O243" s="251"/>
      <c r="P243" s="252"/>
      <c r="Q243" s="808">
        <f>SUM(Q202:R242)</f>
        <v>32872724642.910583</v>
      </c>
      <c r="R243" s="809">
        <f>SUM(R202:T237)</f>
        <v>0</v>
      </c>
      <c r="S243" s="804">
        <f>+Q243-N243</f>
        <v>5264133.9305839539</v>
      </c>
      <c r="T243" s="329"/>
      <c r="U243" s="329"/>
    </row>
    <row r="244" spans="1:24" ht="14.25" customHeight="1" x14ac:dyDescent="0.25">
      <c r="B244" s="131"/>
      <c r="C244" s="82"/>
      <c r="D244" s="131"/>
      <c r="E244" s="131"/>
      <c r="F244" s="82"/>
      <c r="G244" s="130"/>
      <c r="H244" s="130"/>
      <c r="I244" s="130"/>
      <c r="J244" s="253"/>
      <c r="K244" s="253"/>
      <c r="L244" s="254"/>
      <c r="M244" s="255"/>
      <c r="N244" s="246"/>
      <c r="O244" s="256"/>
      <c r="P244" s="257"/>
      <c r="Q244" s="258"/>
      <c r="R244" s="258"/>
      <c r="S244" s="224"/>
      <c r="T244" s="224"/>
      <c r="U244" s="224"/>
    </row>
    <row r="245" spans="1:24" ht="14.25" customHeight="1" x14ac:dyDescent="0.25">
      <c r="B245" s="259" t="s">
        <v>957</v>
      </c>
      <c r="C245" s="224"/>
      <c r="D245" s="131"/>
      <c r="E245" s="131"/>
      <c r="F245" s="82"/>
      <c r="G245" s="130"/>
      <c r="H245" s="130"/>
      <c r="I245" s="130"/>
      <c r="J245" s="253"/>
      <c r="K245" s="253"/>
      <c r="L245" s="254"/>
      <c r="M245" s="255"/>
      <c r="N245" s="246"/>
      <c r="O245" s="256"/>
      <c r="P245" s="257"/>
      <c r="Q245" s="258"/>
      <c r="R245" s="258"/>
      <c r="S245" s="224"/>
      <c r="T245" s="224"/>
      <c r="U245" s="224"/>
    </row>
    <row r="246" spans="1:24" ht="14.25" customHeight="1" x14ac:dyDescent="0.25">
      <c r="B246" s="955" t="s">
        <v>958</v>
      </c>
      <c r="C246" s="956"/>
      <c r="D246" s="800" t="s">
        <v>52</v>
      </c>
      <c r="E246" s="800"/>
      <c r="F246" s="79" t="s">
        <v>145</v>
      </c>
      <c r="G246" s="245">
        <v>496102</v>
      </c>
      <c r="H246" s="245"/>
      <c r="I246" s="245"/>
      <c r="J246" s="795" t="s">
        <v>959</v>
      </c>
      <c r="K246" s="795"/>
      <c r="L246" s="801">
        <v>43432</v>
      </c>
      <c r="M246" s="802"/>
      <c r="N246" s="112"/>
      <c r="O246" s="115">
        <f>142.67/111.82</f>
        <v>1.2758898229297084</v>
      </c>
      <c r="P246" s="110" t="s">
        <v>409</v>
      </c>
      <c r="Q246" s="798">
        <f>+G246/O246</f>
        <v>388828.24448026915</v>
      </c>
      <c r="R246" s="799"/>
      <c r="S246" s="324" t="s">
        <v>411</v>
      </c>
      <c r="T246" s="324"/>
      <c r="U246" s="324"/>
    </row>
    <row r="247" spans="1:24" ht="14.25" customHeight="1" x14ac:dyDescent="0.25">
      <c r="B247" s="612" t="s">
        <v>960</v>
      </c>
      <c r="C247" s="614"/>
      <c r="D247" s="800" t="s">
        <v>52</v>
      </c>
      <c r="E247" s="800"/>
      <c r="F247" s="79" t="s">
        <v>145</v>
      </c>
      <c r="G247" s="245">
        <v>3773012.800566304</v>
      </c>
      <c r="H247" s="245"/>
      <c r="I247" s="245"/>
      <c r="J247" s="795" t="s">
        <v>961</v>
      </c>
      <c r="K247" s="795"/>
      <c r="L247" s="801">
        <v>43748</v>
      </c>
      <c r="M247" s="802"/>
      <c r="N247" s="112"/>
      <c r="O247" s="115">
        <f>103.26/111.82</f>
        <v>0.92344839921302102</v>
      </c>
      <c r="P247" s="110" t="s">
        <v>556</v>
      </c>
      <c r="Q247" s="953">
        <v>2851865.67</v>
      </c>
      <c r="R247" s="954"/>
      <c r="S247" s="324" t="s">
        <v>962</v>
      </c>
      <c r="T247" s="324"/>
      <c r="U247" s="324"/>
    </row>
    <row r="248" spans="1:24" ht="36" customHeight="1" x14ac:dyDescent="0.25">
      <c r="B248" s="612" t="s">
        <v>963</v>
      </c>
      <c r="C248" s="614"/>
      <c r="D248" s="800" t="s">
        <v>52</v>
      </c>
      <c r="E248" s="800"/>
      <c r="F248" s="79" t="s">
        <v>145</v>
      </c>
      <c r="G248" s="245">
        <v>389605</v>
      </c>
      <c r="H248" s="245"/>
      <c r="I248" s="245"/>
      <c r="J248" s="795"/>
      <c r="K248" s="795"/>
      <c r="L248" s="801">
        <v>43935</v>
      </c>
      <c r="M248" s="802"/>
      <c r="N248" s="220"/>
      <c r="O248" s="115">
        <f>105.53/78.05</f>
        <v>1.35208199871877</v>
      </c>
      <c r="P248" s="113" t="s">
        <v>942</v>
      </c>
      <c r="Q248" s="812">
        <f t="shared" ref="Q248" si="17">+G248/O248</f>
        <v>288151.90230266278</v>
      </c>
      <c r="R248" s="812"/>
      <c r="S248" s="324" t="s">
        <v>964</v>
      </c>
      <c r="T248" s="324"/>
      <c r="U248" s="324"/>
      <c r="X248" s="77"/>
    </row>
    <row r="249" spans="1:24" ht="14.25" customHeight="1" x14ac:dyDescent="0.25">
      <c r="A249" s="248"/>
      <c r="B249" s="678" t="s">
        <v>965</v>
      </c>
      <c r="C249" s="679"/>
      <c r="D249" s="679"/>
      <c r="E249" s="680"/>
      <c r="F249" s="80"/>
      <c r="G249" s="249">
        <f>SUM(G246:H248)</f>
        <v>4658719.8005663045</v>
      </c>
      <c r="H249" s="249"/>
      <c r="I249" s="249"/>
      <c r="J249" s="805"/>
      <c r="K249" s="805"/>
      <c r="L249" s="806"/>
      <c r="M249" s="807"/>
      <c r="N249" s="249">
        <f>SUM(N246:N248)</f>
        <v>0</v>
      </c>
      <c r="O249" s="249"/>
      <c r="P249" s="249"/>
      <c r="Q249" s="808">
        <f t="shared" ref="Q249:R249" si="18">SUM(Q246:R248)</f>
        <v>3528845.8167829318</v>
      </c>
      <c r="R249" s="809">
        <f t="shared" si="18"/>
        <v>0</v>
      </c>
      <c r="S249" s="804">
        <f>+Q249-N249</f>
        <v>3528845.8167829318</v>
      </c>
      <c r="T249" s="329"/>
      <c r="U249" s="329"/>
      <c r="X249" s="78"/>
    </row>
    <row r="250" spans="1:24" ht="14.25" customHeight="1" x14ac:dyDescent="0.25">
      <c r="A250" s="248"/>
      <c r="B250" s="678" t="s">
        <v>966</v>
      </c>
      <c r="C250" s="679"/>
      <c r="D250" s="679"/>
      <c r="E250" s="680"/>
      <c r="F250" s="80"/>
      <c r="G250" s="249">
        <f>+G243+G249</f>
        <v>42335357553.980003</v>
      </c>
      <c r="H250" s="249"/>
      <c r="I250" s="249"/>
      <c r="J250" s="805"/>
      <c r="K250" s="805"/>
      <c r="L250" s="806"/>
      <c r="M250" s="807"/>
      <c r="N250" s="249">
        <f>+N243+N249</f>
        <v>32867460508.98</v>
      </c>
      <c r="O250" s="249"/>
      <c r="P250" s="249"/>
      <c r="Q250" s="808">
        <f t="shared" ref="Q250:R250" si="19">+Q243+Q249</f>
        <v>32876253488.727367</v>
      </c>
      <c r="R250" s="809">
        <f t="shared" si="19"/>
        <v>0</v>
      </c>
      <c r="S250" s="804">
        <f>+Q250-N250</f>
        <v>8792979.7473678589</v>
      </c>
      <c r="T250" s="329"/>
      <c r="U250" s="329"/>
    </row>
    <row r="251" spans="1:24" ht="45" customHeight="1" x14ac:dyDescent="0.25">
      <c r="B251" s="224"/>
      <c r="C251" s="224"/>
      <c r="D251" s="131"/>
      <c r="E251" s="131"/>
      <c r="F251" s="82"/>
      <c r="G251" s="130"/>
      <c r="H251" s="130"/>
      <c r="I251" s="130"/>
      <c r="J251" s="253"/>
      <c r="K251" s="253"/>
      <c r="L251" s="254"/>
      <c r="M251" s="255"/>
      <c r="N251" s="246"/>
      <c r="O251" s="256"/>
      <c r="P251" s="257"/>
      <c r="Q251" s="258"/>
      <c r="R251" s="258"/>
      <c r="S251" s="224"/>
      <c r="T251" s="224"/>
      <c r="U251" s="224"/>
    </row>
    <row r="252" spans="1:24" ht="14.25" customHeight="1" x14ac:dyDescent="0.25">
      <c r="B252" s="224"/>
      <c r="C252" s="224"/>
      <c r="D252" s="131"/>
      <c r="E252" s="131"/>
      <c r="F252" s="82"/>
      <c r="G252" s="130"/>
      <c r="H252" s="130"/>
      <c r="I252" s="130"/>
      <c r="J252" s="253"/>
      <c r="K252" s="253"/>
      <c r="L252" s="254"/>
      <c r="M252" s="255"/>
      <c r="N252" s="246"/>
      <c r="O252" s="256"/>
      <c r="P252" s="257"/>
      <c r="Q252" s="258"/>
      <c r="R252" s="258"/>
      <c r="S252" s="224"/>
      <c r="T252" s="224"/>
      <c r="U252" s="224"/>
    </row>
    <row r="253" spans="1:24" ht="48" customHeight="1" x14ac:dyDescent="0.2"/>
    <row r="254" spans="1:24" ht="14.25" customHeight="1" x14ac:dyDescent="0.2">
      <c r="A254" s="1" t="s">
        <v>576</v>
      </c>
      <c r="B254" s="489" t="s">
        <v>313</v>
      </c>
      <c r="C254" s="489"/>
      <c r="D254" s="489"/>
      <c r="E254" s="489"/>
      <c r="F254" s="489"/>
      <c r="G254" s="489"/>
      <c r="H254" s="489"/>
      <c r="I254" s="489"/>
      <c r="J254" s="489"/>
      <c r="K254" s="489"/>
      <c r="L254" s="489"/>
      <c r="M254" s="489"/>
      <c r="N254" s="489"/>
      <c r="O254" s="489"/>
      <c r="P254" s="489"/>
      <c r="Q254" s="489"/>
      <c r="R254" s="489"/>
      <c r="S254" s="489"/>
      <c r="T254" s="489"/>
      <c r="U254" s="489"/>
    </row>
    <row r="255" spans="1:24" ht="14.25" customHeight="1" x14ac:dyDescent="0.2">
      <c r="B255" s="817" t="s">
        <v>132</v>
      </c>
      <c r="C255" s="817"/>
      <c r="D255" s="818" t="s">
        <v>133</v>
      </c>
      <c r="E255" s="818"/>
      <c r="F255" s="818" t="s">
        <v>134</v>
      </c>
      <c r="G255" s="816" t="s">
        <v>135</v>
      </c>
      <c r="H255" s="816"/>
      <c r="I255" s="816"/>
      <c r="J255" s="816"/>
      <c r="K255" s="816"/>
      <c r="L255" s="816"/>
      <c r="M255" s="816"/>
      <c r="N255" s="816" t="s">
        <v>136</v>
      </c>
      <c r="O255" s="816"/>
      <c r="P255" s="816"/>
      <c r="Q255" s="816"/>
      <c r="R255" s="816"/>
      <c r="S255" s="816" t="s">
        <v>98</v>
      </c>
      <c r="T255" s="816"/>
      <c r="U255" s="816"/>
    </row>
    <row r="256" spans="1:24" ht="14.25" customHeight="1" x14ac:dyDescent="0.2">
      <c r="B256" s="817"/>
      <c r="C256" s="817"/>
      <c r="D256" s="818"/>
      <c r="E256" s="818"/>
      <c r="F256" s="818"/>
      <c r="G256" s="803" t="s">
        <v>137</v>
      </c>
      <c r="H256" s="818"/>
      <c r="I256" s="818"/>
      <c r="J256" s="803" t="s">
        <v>138</v>
      </c>
      <c r="K256" s="803"/>
      <c r="L256" s="803" t="s">
        <v>876</v>
      </c>
      <c r="M256" s="803"/>
      <c r="N256" s="209" t="s">
        <v>139</v>
      </c>
      <c r="O256" s="28" t="s">
        <v>140</v>
      </c>
      <c r="P256" s="209" t="s">
        <v>141</v>
      </c>
      <c r="Q256" s="803" t="s">
        <v>142</v>
      </c>
      <c r="R256" s="803"/>
      <c r="S256" s="816"/>
      <c r="T256" s="816"/>
      <c r="U256" s="816"/>
    </row>
    <row r="257" spans="1:21" ht="14.25" customHeight="1" x14ac:dyDescent="0.2">
      <c r="B257" s="324" t="s">
        <v>143</v>
      </c>
      <c r="C257" s="324"/>
      <c r="D257" s="810" t="s">
        <v>22</v>
      </c>
      <c r="E257" s="800"/>
      <c r="F257" s="79" t="s">
        <v>145</v>
      </c>
      <c r="G257" s="957">
        <v>15367645546</v>
      </c>
      <c r="H257" s="957"/>
      <c r="I257" s="957"/>
      <c r="J257" s="493" t="s">
        <v>314</v>
      </c>
      <c r="K257" s="493"/>
      <c r="L257" s="810" t="s">
        <v>288</v>
      </c>
      <c r="M257" s="800"/>
      <c r="N257" s="222">
        <v>12478470154</v>
      </c>
      <c r="O257" s="59">
        <f>137.71/111.82</f>
        <v>1.2315328206045431</v>
      </c>
      <c r="P257" s="50" t="s">
        <v>234</v>
      </c>
      <c r="Q257" s="909">
        <f>+G257/O257</f>
        <v>12478470154.336794</v>
      </c>
      <c r="R257" s="909"/>
      <c r="S257" s="324" t="s">
        <v>227</v>
      </c>
      <c r="T257" s="324"/>
      <c r="U257" s="324"/>
    </row>
    <row r="258" spans="1:21" ht="14.25" customHeight="1" x14ac:dyDescent="0.2">
      <c r="B258" s="201"/>
      <c r="C258" s="201"/>
      <c r="D258" s="216"/>
      <c r="E258" s="216"/>
      <c r="F258" s="79"/>
      <c r="G258" s="227"/>
      <c r="H258" s="227"/>
      <c r="I258" s="227"/>
      <c r="J258" s="204"/>
      <c r="K258" s="204"/>
      <c r="L258" s="219"/>
      <c r="M258" s="216"/>
      <c r="N258" s="222"/>
      <c r="O258" s="59"/>
      <c r="P258" s="50"/>
      <c r="Q258" s="208"/>
      <c r="R258" s="208"/>
      <c r="S258" s="201"/>
      <c r="T258" s="201"/>
      <c r="U258" s="201"/>
    </row>
    <row r="259" spans="1:21" ht="14.25" customHeight="1" x14ac:dyDescent="0.2">
      <c r="B259" s="201"/>
      <c r="C259" s="201"/>
      <c r="D259" s="216"/>
      <c r="E259" s="216"/>
      <c r="F259" s="79"/>
      <c r="G259" s="227"/>
      <c r="H259" s="227"/>
      <c r="I259" s="227"/>
      <c r="J259" s="204"/>
      <c r="K259" s="204"/>
      <c r="L259" s="219"/>
      <c r="M259" s="216"/>
      <c r="N259" s="222"/>
      <c r="O259" s="59"/>
      <c r="P259" s="50"/>
      <c r="Q259" s="208"/>
      <c r="R259" s="208"/>
      <c r="S259" s="201"/>
      <c r="T259" s="201"/>
      <c r="U259" s="201"/>
    </row>
    <row r="260" spans="1:21" ht="14.25" customHeight="1" x14ac:dyDescent="0.2"/>
    <row r="261" spans="1:21" ht="14.25" customHeight="1" x14ac:dyDescent="0.2"/>
    <row r="262" spans="1:21" ht="30" customHeight="1" x14ac:dyDescent="0.2"/>
    <row r="263" spans="1:21" ht="18.75" customHeight="1" x14ac:dyDescent="0.2">
      <c r="N263" s="87" t="s">
        <v>315</v>
      </c>
    </row>
    <row r="264" spans="1:21" ht="15" customHeight="1" x14ac:dyDescent="0.2">
      <c r="B264" s="197"/>
      <c r="C264" s="198"/>
      <c r="D264" s="81"/>
      <c r="E264" s="81"/>
      <c r="F264" s="81"/>
      <c r="G264" s="107"/>
      <c r="H264" s="107"/>
      <c r="I264" s="107"/>
      <c r="J264" s="42"/>
      <c r="K264" s="42"/>
      <c r="L264" s="43"/>
      <c r="M264" s="43"/>
      <c r="N264" s="44"/>
      <c r="O264" s="44"/>
      <c r="P264" s="44"/>
      <c r="Q264" s="107"/>
      <c r="R264" s="107"/>
      <c r="S264" s="46"/>
      <c r="T264" s="46"/>
      <c r="U264" s="47"/>
    </row>
    <row r="265" spans="1:21" ht="15" customHeight="1" x14ac:dyDescent="0.2">
      <c r="A265" s="1" t="s">
        <v>572</v>
      </c>
      <c r="B265" s="520" t="s">
        <v>316</v>
      </c>
      <c r="C265" s="521"/>
      <c r="D265" s="521"/>
      <c r="E265" s="521"/>
      <c r="F265" s="521"/>
      <c r="G265" s="521"/>
      <c r="H265" s="521"/>
      <c r="I265" s="521"/>
      <c r="J265" s="521"/>
      <c r="K265" s="521"/>
      <c r="L265" s="521"/>
      <c r="M265" s="521"/>
      <c r="N265" s="521"/>
      <c r="O265" s="521"/>
      <c r="P265" s="521"/>
      <c r="Q265" s="521"/>
      <c r="R265" s="521"/>
      <c r="S265" s="521"/>
      <c r="T265" s="521"/>
      <c r="U265" s="522"/>
    </row>
    <row r="266" spans="1:21" ht="15" customHeight="1" x14ac:dyDescent="0.2">
      <c r="B266" s="817" t="s">
        <v>132</v>
      </c>
      <c r="C266" s="817"/>
      <c r="D266" s="818" t="s">
        <v>133</v>
      </c>
      <c r="E266" s="818"/>
      <c r="F266" s="818" t="s">
        <v>134</v>
      </c>
      <c r="G266" s="816" t="s">
        <v>135</v>
      </c>
      <c r="H266" s="816"/>
      <c r="I266" s="816"/>
      <c r="J266" s="816"/>
      <c r="K266" s="816"/>
      <c r="L266" s="816"/>
      <c r="M266" s="816"/>
      <c r="N266" s="816" t="s">
        <v>136</v>
      </c>
      <c r="O266" s="816"/>
      <c r="P266" s="816"/>
      <c r="Q266" s="816"/>
      <c r="R266" s="816"/>
      <c r="S266" s="816" t="s">
        <v>98</v>
      </c>
      <c r="T266" s="816"/>
      <c r="U266" s="816"/>
    </row>
    <row r="267" spans="1:21" ht="15" customHeight="1" x14ac:dyDescent="0.2">
      <c r="B267" s="817"/>
      <c r="C267" s="817"/>
      <c r="D267" s="818"/>
      <c r="E267" s="818"/>
      <c r="F267" s="818"/>
      <c r="G267" s="803" t="s">
        <v>137</v>
      </c>
      <c r="H267" s="818"/>
      <c r="I267" s="818"/>
      <c r="J267" s="803" t="s">
        <v>138</v>
      </c>
      <c r="K267" s="803"/>
      <c r="L267" s="803" t="s">
        <v>876</v>
      </c>
      <c r="M267" s="803"/>
      <c r="N267" s="209" t="s">
        <v>139</v>
      </c>
      <c r="O267" s="28" t="s">
        <v>140</v>
      </c>
      <c r="P267" s="209" t="s">
        <v>141</v>
      </c>
      <c r="Q267" s="803" t="s">
        <v>142</v>
      </c>
      <c r="R267" s="803"/>
      <c r="S267" s="816"/>
      <c r="T267" s="816"/>
      <c r="U267" s="816"/>
    </row>
    <row r="268" spans="1:21" ht="31.5" customHeight="1" x14ac:dyDescent="0.2">
      <c r="B268" s="283" t="s">
        <v>143</v>
      </c>
      <c r="C268" s="284"/>
      <c r="D268" s="493" t="s">
        <v>967</v>
      </c>
      <c r="E268" s="493"/>
      <c r="F268" s="79" t="s">
        <v>145</v>
      </c>
      <c r="G268" s="790">
        <v>3039215719</v>
      </c>
      <c r="H268" s="790"/>
      <c r="I268" s="790"/>
      <c r="J268" s="792" t="s">
        <v>968</v>
      </c>
      <c r="K268" s="793"/>
      <c r="L268" s="814" t="s">
        <v>317</v>
      </c>
      <c r="M268" s="815"/>
      <c r="N268" s="116">
        <v>2456948393</v>
      </c>
      <c r="O268" s="59">
        <f>138.32/111.82</f>
        <v>1.2369880164550171</v>
      </c>
      <c r="P268" s="117" t="s">
        <v>426</v>
      </c>
      <c r="Q268" s="788">
        <f t="shared" ref="Q268:Q280" si="20">+G268/O268</f>
        <v>2456948392.8468766</v>
      </c>
      <c r="R268" s="789"/>
      <c r="S268" s="324" t="s">
        <v>318</v>
      </c>
      <c r="T268" s="324"/>
      <c r="U268" s="324"/>
    </row>
    <row r="269" spans="1:21" ht="15" customHeight="1" x14ac:dyDescent="0.2">
      <c r="B269" s="283" t="s">
        <v>147</v>
      </c>
      <c r="C269" s="284"/>
      <c r="D269" s="493" t="s">
        <v>967</v>
      </c>
      <c r="E269" s="493"/>
      <c r="F269" s="79" t="s">
        <v>145</v>
      </c>
      <c r="G269" s="790">
        <f>11645347+3039215719</f>
        <v>3050861066</v>
      </c>
      <c r="H269" s="790"/>
      <c r="I269" s="791"/>
      <c r="J269" s="792" t="s">
        <v>969</v>
      </c>
      <c r="K269" s="793"/>
      <c r="L269" s="794" t="s">
        <v>319</v>
      </c>
      <c r="M269" s="794"/>
      <c r="N269" s="116">
        <v>2456948393</v>
      </c>
      <c r="O269" s="59">
        <f>138.85/111.82</f>
        <v>1.2417277767841173</v>
      </c>
      <c r="P269" s="118" t="s">
        <v>303</v>
      </c>
      <c r="Q269" s="788">
        <f t="shared" si="20"/>
        <v>2456948393.230969</v>
      </c>
      <c r="R269" s="789"/>
      <c r="S269" s="324" t="s">
        <v>318</v>
      </c>
      <c r="T269" s="324"/>
      <c r="U269" s="324"/>
    </row>
    <row r="270" spans="1:21" ht="14.25" x14ac:dyDescent="0.2">
      <c r="B270" s="283" t="s">
        <v>148</v>
      </c>
      <c r="C270" s="284"/>
      <c r="D270" s="493" t="s">
        <v>967</v>
      </c>
      <c r="E270" s="493"/>
      <c r="F270" s="79" t="s">
        <v>145</v>
      </c>
      <c r="G270" s="790">
        <v>3069977012</v>
      </c>
      <c r="H270" s="790"/>
      <c r="I270" s="791"/>
      <c r="J270" s="792" t="s">
        <v>970</v>
      </c>
      <c r="K270" s="793"/>
      <c r="L270" s="794">
        <v>43150</v>
      </c>
      <c r="M270" s="794"/>
      <c r="N270" s="116">
        <v>2456948393</v>
      </c>
      <c r="O270" s="59">
        <f>139.72/111.82</f>
        <v>1.2495081380790556</v>
      </c>
      <c r="P270" s="111" t="s">
        <v>320</v>
      </c>
      <c r="Q270" s="788">
        <f t="shared" si="20"/>
        <v>2456948393.0850272</v>
      </c>
      <c r="R270" s="789"/>
      <c r="S270" s="324" t="s">
        <v>318</v>
      </c>
      <c r="T270" s="324"/>
      <c r="U270" s="324"/>
    </row>
    <row r="271" spans="1:21" ht="15" customHeight="1" x14ac:dyDescent="0.2">
      <c r="B271" s="283" t="s">
        <v>149</v>
      </c>
      <c r="C271" s="284"/>
      <c r="D271" s="493" t="s">
        <v>967</v>
      </c>
      <c r="E271" s="493"/>
      <c r="F271" s="79" t="s">
        <v>145</v>
      </c>
      <c r="G271" s="790">
        <v>3069977012</v>
      </c>
      <c r="H271" s="790"/>
      <c r="I271" s="791"/>
      <c r="J271" s="792" t="s">
        <v>971</v>
      </c>
      <c r="K271" s="793"/>
      <c r="L271" s="794">
        <v>43157</v>
      </c>
      <c r="M271" s="794"/>
      <c r="N271" s="116">
        <v>2456948393</v>
      </c>
      <c r="O271" s="59">
        <f>139.72/111.82</f>
        <v>1.2495081380790556</v>
      </c>
      <c r="P271" s="111" t="s">
        <v>321</v>
      </c>
      <c r="Q271" s="788">
        <f t="shared" si="20"/>
        <v>2456948393.0850272</v>
      </c>
      <c r="R271" s="789"/>
      <c r="S271" s="324" t="s">
        <v>285</v>
      </c>
      <c r="T271" s="324"/>
      <c r="U271" s="324"/>
    </row>
    <row r="272" spans="1:21" ht="15" customHeight="1" x14ac:dyDescent="0.2">
      <c r="B272" s="958" t="s">
        <v>150</v>
      </c>
      <c r="C272" s="959"/>
      <c r="D272" s="960" t="s">
        <v>967</v>
      </c>
      <c r="E272" s="960"/>
      <c r="F272" s="88" t="s">
        <v>145</v>
      </c>
      <c r="G272" s="961">
        <v>3091729640</v>
      </c>
      <c r="H272" s="961"/>
      <c r="I272" s="788"/>
      <c r="J272" s="962" t="s">
        <v>972</v>
      </c>
      <c r="K272" s="963"/>
      <c r="L272" s="964">
        <v>43182</v>
      </c>
      <c r="M272" s="964"/>
      <c r="N272" s="116">
        <v>2456948393</v>
      </c>
      <c r="O272" s="109">
        <f>140.71/111.82</f>
        <v>1.2583616526560546</v>
      </c>
      <c r="P272" s="111" t="s">
        <v>312</v>
      </c>
      <c r="Q272" s="788">
        <f t="shared" si="20"/>
        <v>2456948392.7567334</v>
      </c>
      <c r="R272" s="789"/>
      <c r="S272" s="861" t="s">
        <v>285</v>
      </c>
      <c r="T272" s="861"/>
      <c r="U272" s="861"/>
    </row>
    <row r="273" spans="2:21" ht="30" customHeight="1" x14ac:dyDescent="0.2">
      <c r="B273" s="283" t="s">
        <v>151</v>
      </c>
      <c r="C273" s="284"/>
      <c r="D273" s="493" t="s">
        <v>967</v>
      </c>
      <c r="E273" s="493"/>
      <c r="F273" s="79" t="s">
        <v>145</v>
      </c>
      <c r="G273" s="790">
        <f>3099200240+14282029</f>
        <v>3113482269</v>
      </c>
      <c r="H273" s="790"/>
      <c r="I273" s="791"/>
      <c r="J273" s="792" t="s">
        <v>973</v>
      </c>
      <c r="K273" s="793"/>
      <c r="L273" s="794">
        <v>43237</v>
      </c>
      <c r="M273" s="794"/>
      <c r="N273" s="116">
        <v>2456948393</v>
      </c>
      <c r="O273" s="109">
        <f>141.7/111.82</f>
        <v>1.2672151672330532</v>
      </c>
      <c r="P273" s="111" t="s">
        <v>369</v>
      </c>
      <c r="Q273" s="788">
        <f t="shared" si="20"/>
        <v>2456948393.2221594</v>
      </c>
      <c r="R273" s="789"/>
      <c r="S273" s="324" t="s">
        <v>285</v>
      </c>
      <c r="T273" s="324"/>
      <c r="U273" s="324"/>
    </row>
    <row r="274" spans="2:21" ht="30" customHeight="1" x14ac:dyDescent="0.2">
      <c r="B274" s="283" t="s">
        <v>152</v>
      </c>
      <c r="C274" s="284"/>
      <c r="D274" s="493" t="s">
        <v>967</v>
      </c>
      <c r="E274" s="493"/>
      <c r="F274" s="79" t="s">
        <v>145</v>
      </c>
      <c r="G274" s="790">
        <v>3113482269</v>
      </c>
      <c r="H274" s="790"/>
      <c r="I274" s="791"/>
      <c r="J274" s="792" t="s">
        <v>974</v>
      </c>
      <c r="K274" s="793"/>
      <c r="L274" s="794">
        <v>43249</v>
      </c>
      <c r="M274" s="794"/>
      <c r="N274" s="116">
        <v>2456948393</v>
      </c>
      <c r="O274" s="109">
        <f>141.7/111.82</f>
        <v>1.2672151672330532</v>
      </c>
      <c r="P274" s="111" t="s">
        <v>370</v>
      </c>
      <c r="Q274" s="788">
        <f t="shared" si="20"/>
        <v>2456948393.2221594</v>
      </c>
      <c r="R274" s="789"/>
      <c r="S274" s="324" t="s">
        <v>285</v>
      </c>
      <c r="T274" s="324"/>
      <c r="U274" s="324"/>
    </row>
    <row r="275" spans="2:21" ht="15" customHeight="1" x14ac:dyDescent="0.2">
      <c r="B275" s="283" t="s">
        <v>153</v>
      </c>
      <c r="C275" s="284"/>
      <c r="D275" s="493" t="s">
        <v>967</v>
      </c>
      <c r="E275" s="493"/>
      <c r="F275" s="79" t="s">
        <v>145</v>
      </c>
      <c r="G275" s="790">
        <v>3126226233</v>
      </c>
      <c r="H275" s="790"/>
      <c r="I275" s="791"/>
      <c r="J275" s="792" t="s">
        <v>975</v>
      </c>
      <c r="K275" s="793"/>
      <c r="L275" s="794">
        <v>43305</v>
      </c>
      <c r="M275" s="794"/>
      <c r="N275" s="116">
        <v>2456948393</v>
      </c>
      <c r="O275" s="109">
        <f>142.28/111.82</f>
        <v>1.272402074763012</v>
      </c>
      <c r="P275" s="111" t="s">
        <v>389</v>
      </c>
      <c r="Q275" s="788">
        <f t="shared" si="20"/>
        <v>2456948393.1266518</v>
      </c>
      <c r="R275" s="789"/>
      <c r="S275" s="324" t="s">
        <v>318</v>
      </c>
      <c r="T275" s="324"/>
      <c r="U275" s="324"/>
    </row>
    <row r="276" spans="2:21" ht="15" customHeight="1" x14ac:dyDescent="0.2">
      <c r="B276" s="283" t="s">
        <v>228</v>
      </c>
      <c r="C276" s="284"/>
      <c r="D276" s="493" t="s">
        <v>967</v>
      </c>
      <c r="E276" s="493"/>
      <c r="F276" s="79" t="s">
        <v>145</v>
      </c>
      <c r="G276" s="790">
        <v>3126226233</v>
      </c>
      <c r="H276" s="790"/>
      <c r="I276" s="791"/>
      <c r="J276" s="792" t="s">
        <v>976</v>
      </c>
      <c r="K276" s="793"/>
      <c r="L276" s="794">
        <v>43313</v>
      </c>
      <c r="M276" s="794"/>
      <c r="N276" s="116">
        <v>2456948393</v>
      </c>
      <c r="O276" s="109">
        <f>142.28/111.82</f>
        <v>1.272402074763012</v>
      </c>
      <c r="P276" s="111" t="s">
        <v>389</v>
      </c>
      <c r="Q276" s="788">
        <f t="shared" si="20"/>
        <v>2456948393.1266518</v>
      </c>
      <c r="R276" s="789"/>
      <c r="S276" s="324" t="s">
        <v>285</v>
      </c>
      <c r="T276" s="324"/>
      <c r="U276" s="324"/>
    </row>
    <row r="277" spans="2:21" ht="15" customHeight="1" x14ac:dyDescent="0.2">
      <c r="B277" s="958" t="s">
        <v>229</v>
      </c>
      <c r="C277" s="959"/>
      <c r="D277" s="960" t="s">
        <v>967</v>
      </c>
      <c r="E277" s="960"/>
      <c r="F277" s="88" t="s">
        <v>145</v>
      </c>
      <c r="G277" s="961">
        <v>3122051486</v>
      </c>
      <c r="H277" s="961"/>
      <c r="I277" s="788"/>
      <c r="J277" s="962" t="s">
        <v>977</v>
      </c>
      <c r="K277" s="963"/>
      <c r="L277" s="964">
        <v>43353</v>
      </c>
      <c r="M277" s="964"/>
      <c r="N277" s="116">
        <v>2456948393</v>
      </c>
      <c r="O277" s="109">
        <f>142.27/111.82</f>
        <v>1.2723126453228404</v>
      </c>
      <c r="P277" s="111" t="s">
        <v>399</v>
      </c>
      <c r="Q277" s="788">
        <f t="shared" si="20"/>
        <v>2453839861.9843955</v>
      </c>
      <c r="R277" s="789"/>
      <c r="S277" s="324" t="s">
        <v>978</v>
      </c>
      <c r="T277" s="324"/>
      <c r="U277" s="324"/>
    </row>
    <row r="278" spans="2:21" ht="14.25" x14ac:dyDescent="0.2">
      <c r="B278" s="283" t="s">
        <v>230</v>
      </c>
      <c r="C278" s="284"/>
      <c r="D278" s="493" t="s">
        <v>967</v>
      </c>
      <c r="E278" s="493"/>
      <c r="F278" s="79" t="s">
        <v>145</v>
      </c>
      <c r="G278" s="790">
        <v>3131060150</v>
      </c>
      <c r="H278" s="790"/>
      <c r="I278" s="791"/>
      <c r="J278" s="792" t="s">
        <v>979</v>
      </c>
      <c r="K278" s="793"/>
      <c r="L278" s="794">
        <v>43384</v>
      </c>
      <c r="M278" s="794"/>
      <c r="N278" s="116">
        <v>2456948393</v>
      </c>
      <c r="O278" s="109">
        <f>142.5/111.82</f>
        <v>1.2743695224467895</v>
      </c>
      <c r="P278" s="111" t="s">
        <v>407</v>
      </c>
      <c r="Q278" s="788">
        <f t="shared" si="20"/>
        <v>2456948392.7929826</v>
      </c>
      <c r="R278" s="789"/>
      <c r="S278" s="324" t="s">
        <v>285</v>
      </c>
      <c r="T278" s="324"/>
      <c r="U278" s="324"/>
    </row>
    <row r="279" spans="2:21" ht="14.25" x14ac:dyDescent="0.2">
      <c r="B279" s="283" t="s">
        <v>231</v>
      </c>
      <c r="C279" s="284"/>
      <c r="D279" s="493" t="s">
        <v>967</v>
      </c>
      <c r="E279" s="493"/>
      <c r="F279" s="79" t="s">
        <v>145</v>
      </c>
      <c r="G279" s="790">
        <v>3131060150</v>
      </c>
      <c r="H279" s="790"/>
      <c r="I279" s="791"/>
      <c r="J279" s="792" t="s">
        <v>980</v>
      </c>
      <c r="K279" s="793"/>
      <c r="L279" s="794">
        <v>43384</v>
      </c>
      <c r="M279" s="794"/>
      <c r="N279" s="116">
        <v>2456948393</v>
      </c>
      <c r="O279" s="109">
        <f>142.5/111.82</f>
        <v>1.2743695224467895</v>
      </c>
      <c r="P279" s="111" t="s">
        <v>407</v>
      </c>
      <c r="Q279" s="788">
        <f t="shared" si="20"/>
        <v>2456948392.7929826</v>
      </c>
      <c r="R279" s="789"/>
      <c r="S279" s="324" t="s">
        <v>285</v>
      </c>
      <c r="T279" s="324"/>
      <c r="U279" s="324"/>
    </row>
    <row r="280" spans="2:21" ht="14.25" x14ac:dyDescent="0.2">
      <c r="B280" s="197"/>
      <c r="C280" s="199"/>
      <c r="D280" s="493" t="s">
        <v>967</v>
      </c>
      <c r="E280" s="493"/>
      <c r="F280" s="79" t="s">
        <v>145</v>
      </c>
      <c r="G280" s="790">
        <v>4008101</v>
      </c>
      <c r="H280" s="790"/>
      <c r="I280" s="791"/>
      <c r="J280" s="792" t="s">
        <v>413</v>
      </c>
      <c r="K280" s="793"/>
      <c r="L280" s="814">
        <v>43431</v>
      </c>
      <c r="M280" s="815"/>
      <c r="N280" s="116"/>
      <c r="O280" s="109">
        <f>142.5/111.82</f>
        <v>1.2743695224467895</v>
      </c>
      <c r="P280" s="111" t="s">
        <v>414</v>
      </c>
      <c r="Q280" s="788">
        <f t="shared" si="20"/>
        <v>3145163.8864561403</v>
      </c>
      <c r="R280" s="789"/>
      <c r="S280" s="324" t="s">
        <v>415</v>
      </c>
      <c r="T280" s="324"/>
      <c r="U280" s="324"/>
    </row>
    <row r="281" spans="2:21" ht="14.25" x14ac:dyDescent="0.2">
      <c r="B281" s="283" t="s">
        <v>232</v>
      </c>
      <c r="C281" s="284"/>
      <c r="D281" s="493" t="s">
        <v>967</v>
      </c>
      <c r="E281" s="493"/>
      <c r="F281" s="79" t="s">
        <v>145</v>
      </c>
      <c r="G281" s="790">
        <v>3134795450</v>
      </c>
      <c r="H281" s="790"/>
      <c r="I281" s="791"/>
      <c r="J281" s="792" t="s">
        <v>981</v>
      </c>
      <c r="K281" s="793"/>
      <c r="L281" s="794">
        <v>43432</v>
      </c>
      <c r="M281" s="794"/>
      <c r="N281" s="116">
        <v>2456948393</v>
      </c>
      <c r="O281" s="109">
        <f>142.67/111.82</f>
        <v>1.2758898229297084</v>
      </c>
      <c r="P281" s="111" t="s">
        <v>414</v>
      </c>
      <c r="Q281" s="788">
        <f>+G281/O281</f>
        <v>2456948392.9277353</v>
      </c>
      <c r="R281" s="789"/>
      <c r="S281" s="324" t="s">
        <v>285</v>
      </c>
      <c r="T281" s="324"/>
      <c r="U281" s="324"/>
    </row>
    <row r="282" spans="2:21" ht="14.25" x14ac:dyDescent="0.2">
      <c r="B282" s="283" t="s">
        <v>233</v>
      </c>
      <c r="C282" s="284"/>
      <c r="D282" s="493" t="s">
        <v>967</v>
      </c>
      <c r="E282" s="493"/>
      <c r="F282" s="79" t="s">
        <v>145</v>
      </c>
      <c r="G282" s="790">
        <v>3138530750</v>
      </c>
      <c r="H282" s="790"/>
      <c r="I282" s="791"/>
      <c r="J282" s="792" t="s">
        <v>982</v>
      </c>
      <c r="K282" s="793"/>
      <c r="L282" s="794">
        <v>43444</v>
      </c>
      <c r="M282" s="794"/>
      <c r="N282" s="116">
        <v>2456948393</v>
      </c>
      <c r="O282" s="109">
        <f>142.84/111.82</f>
        <v>1.2774101234126276</v>
      </c>
      <c r="P282" s="111" t="s">
        <v>416</v>
      </c>
      <c r="Q282" s="788">
        <f t="shared" ref="Q282" si="21">+G282/O282</f>
        <v>2456948393.0621672</v>
      </c>
      <c r="R282" s="789"/>
      <c r="S282" s="324" t="s">
        <v>285</v>
      </c>
      <c r="T282" s="324"/>
      <c r="U282" s="324"/>
    </row>
    <row r="283" spans="2:21" ht="14.25" x14ac:dyDescent="0.2">
      <c r="B283" s="283" t="s">
        <v>235</v>
      </c>
      <c r="C283" s="284"/>
      <c r="D283" s="493" t="s">
        <v>967</v>
      </c>
      <c r="E283" s="493"/>
      <c r="F283" s="79" t="s">
        <v>145</v>
      </c>
      <c r="G283" s="790">
        <v>3138530750</v>
      </c>
      <c r="H283" s="790"/>
      <c r="I283" s="791"/>
      <c r="J283" s="792" t="s">
        <v>983</v>
      </c>
      <c r="K283" s="793"/>
      <c r="L283" s="794">
        <v>43444</v>
      </c>
      <c r="M283" s="794"/>
      <c r="N283" s="116">
        <v>2456948393</v>
      </c>
      <c r="O283" s="109">
        <f>142.84/111.82</f>
        <v>1.2774101234126276</v>
      </c>
      <c r="P283" s="111" t="s">
        <v>416</v>
      </c>
      <c r="Q283" s="788">
        <f>+G283/O283</f>
        <v>2456948393.0621672</v>
      </c>
      <c r="R283" s="789"/>
      <c r="S283" s="324" t="s">
        <v>285</v>
      </c>
      <c r="T283" s="324"/>
      <c r="U283" s="324"/>
    </row>
    <row r="284" spans="2:21" ht="14.25" x14ac:dyDescent="0.2">
      <c r="B284" s="283" t="s">
        <v>237</v>
      </c>
      <c r="C284" s="284"/>
      <c r="D284" s="493" t="s">
        <v>967</v>
      </c>
      <c r="E284" s="493"/>
      <c r="F284" s="79" t="s">
        <v>145</v>
      </c>
      <c r="G284" s="790">
        <v>3166875084</v>
      </c>
      <c r="H284" s="790"/>
      <c r="I284" s="791"/>
      <c r="J284" s="792" t="s">
        <v>984</v>
      </c>
      <c r="K284" s="793"/>
      <c r="L284" s="794">
        <v>43507</v>
      </c>
      <c r="M284" s="794"/>
      <c r="N284" s="116">
        <v>2456948393</v>
      </c>
      <c r="O284" s="109">
        <f>100.6/78.05</f>
        <v>1.2889173606662396</v>
      </c>
      <c r="P284" s="111" t="s">
        <v>429</v>
      </c>
      <c r="Q284" s="788">
        <f>+G284/O284</f>
        <v>2457003979.1868787</v>
      </c>
      <c r="R284" s="789"/>
      <c r="S284" s="324" t="s">
        <v>285</v>
      </c>
      <c r="T284" s="324"/>
      <c r="U284" s="324"/>
    </row>
    <row r="285" spans="2:21" ht="14.25" x14ac:dyDescent="0.2">
      <c r="B285" s="283" t="s">
        <v>240</v>
      </c>
      <c r="C285" s="284"/>
      <c r="D285" s="493" t="s">
        <v>967</v>
      </c>
      <c r="E285" s="493"/>
      <c r="F285" s="79" t="s">
        <v>145</v>
      </c>
      <c r="G285" s="790">
        <v>7000000000</v>
      </c>
      <c r="H285" s="790"/>
      <c r="I285" s="791"/>
      <c r="J285" s="792" t="s">
        <v>985</v>
      </c>
      <c r="K285" s="793"/>
      <c r="L285" s="794">
        <v>43550</v>
      </c>
      <c r="M285" s="794"/>
      <c r="N285" s="116">
        <v>2456948393</v>
      </c>
      <c r="O285" s="109">
        <f>101.18/78.05</f>
        <v>1.2963484945547727</v>
      </c>
      <c r="P285" s="111" t="s">
        <v>436</v>
      </c>
      <c r="Q285" s="788">
        <f>+G285/O285</f>
        <v>5399782565.7244511</v>
      </c>
      <c r="R285" s="789"/>
      <c r="S285" s="324" t="s">
        <v>437</v>
      </c>
      <c r="T285" s="324"/>
      <c r="U285" s="324"/>
    </row>
    <row r="286" spans="2:21" ht="15" x14ac:dyDescent="0.2">
      <c r="B286" s="283" t="s">
        <v>243</v>
      </c>
      <c r="C286" s="284"/>
      <c r="D286" s="493" t="s">
        <v>967</v>
      </c>
      <c r="E286" s="493"/>
      <c r="F286" s="79" t="s">
        <v>145</v>
      </c>
      <c r="G286" s="965"/>
      <c r="H286" s="966"/>
      <c r="I286" s="966"/>
      <c r="J286" s="792" t="s">
        <v>986</v>
      </c>
      <c r="K286" s="793"/>
      <c r="L286" s="794"/>
      <c r="M286" s="794"/>
      <c r="N286" s="116">
        <v>2456948393</v>
      </c>
      <c r="O286" s="109">
        <f t="shared" ref="O286:O287" si="22">101.18/78.05</f>
        <v>1.2963484945547727</v>
      </c>
      <c r="P286" s="111"/>
      <c r="Q286" s="788"/>
      <c r="R286" s="789"/>
      <c r="S286" s="967" t="s">
        <v>493</v>
      </c>
      <c r="T286" s="967"/>
      <c r="U286" s="967"/>
    </row>
    <row r="287" spans="2:21" ht="15" x14ac:dyDescent="0.2">
      <c r="B287" s="283" t="s">
        <v>322</v>
      </c>
      <c r="C287" s="284"/>
      <c r="D287" s="493" t="s">
        <v>967</v>
      </c>
      <c r="E287" s="493"/>
      <c r="F287" s="79" t="s">
        <v>145</v>
      </c>
      <c r="G287" s="965"/>
      <c r="H287" s="966"/>
      <c r="I287" s="966"/>
      <c r="J287" s="792" t="s">
        <v>987</v>
      </c>
      <c r="K287" s="793"/>
      <c r="L287" s="794"/>
      <c r="M287" s="794"/>
      <c r="N287" s="119">
        <v>1455974867</v>
      </c>
      <c r="O287" s="109">
        <f t="shared" si="22"/>
        <v>1.2963484945547727</v>
      </c>
      <c r="P287" s="111"/>
      <c r="Q287" s="788"/>
      <c r="R287" s="789"/>
      <c r="S287" s="967" t="s">
        <v>493</v>
      </c>
      <c r="T287" s="967"/>
      <c r="U287" s="967"/>
    </row>
    <row r="288" spans="2:21" ht="15" x14ac:dyDescent="0.2">
      <c r="B288" s="283" t="s">
        <v>323</v>
      </c>
      <c r="C288" s="284"/>
      <c r="D288" s="493" t="s">
        <v>967</v>
      </c>
      <c r="E288" s="493"/>
      <c r="F288" s="79" t="s">
        <v>145</v>
      </c>
      <c r="G288" s="965">
        <v>6309098263</v>
      </c>
      <c r="H288" s="966"/>
      <c r="I288" s="966"/>
      <c r="J288" s="792" t="s">
        <v>988</v>
      </c>
      <c r="K288" s="793"/>
      <c r="L288" s="794">
        <v>43612</v>
      </c>
      <c r="M288" s="794"/>
      <c r="N288" s="119">
        <v>1455974867</v>
      </c>
      <c r="O288" s="109">
        <f>102.12/78.05</f>
        <v>1.3083920563741192</v>
      </c>
      <c r="P288" s="111" t="s">
        <v>492</v>
      </c>
      <c r="Q288" s="788">
        <f>+G288/O288</f>
        <v>4822024279.5451431</v>
      </c>
      <c r="R288" s="789"/>
      <c r="S288" s="324" t="s">
        <v>514</v>
      </c>
      <c r="T288" s="324"/>
      <c r="U288" s="324"/>
    </row>
    <row r="289" spans="1:21" ht="15" x14ac:dyDescent="0.2">
      <c r="B289" s="283" t="s">
        <v>324</v>
      </c>
      <c r="C289" s="284"/>
      <c r="D289" s="493" t="s">
        <v>967</v>
      </c>
      <c r="E289" s="493"/>
      <c r="F289" s="79" t="s">
        <v>145</v>
      </c>
      <c r="G289" s="965"/>
      <c r="H289" s="966"/>
      <c r="I289" s="966"/>
      <c r="J289" s="792" t="s">
        <v>989</v>
      </c>
      <c r="K289" s="793"/>
      <c r="L289" s="794"/>
      <c r="M289" s="794"/>
      <c r="N289" s="119">
        <v>1455974867</v>
      </c>
      <c r="O289" s="109"/>
      <c r="P289" s="111"/>
      <c r="Q289" s="788"/>
      <c r="R289" s="789"/>
      <c r="S289" s="324" t="s">
        <v>285</v>
      </c>
      <c r="T289" s="324"/>
      <c r="U289" s="324"/>
    </row>
    <row r="290" spans="1:21" ht="15" x14ac:dyDescent="0.2">
      <c r="B290" s="283" t="s">
        <v>325</v>
      </c>
      <c r="C290" s="284"/>
      <c r="D290" s="493" t="s">
        <v>967</v>
      </c>
      <c r="E290" s="493"/>
      <c r="F290" s="79" t="s">
        <v>145</v>
      </c>
      <c r="G290" s="965"/>
      <c r="H290" s="966"/>
      <c r="I290" s="966"/>
      <c r="J290" s="792" t="s">
        <v>990</v>
      </c>
      <c r="K290" s="793"/>
      <c r="L290" s="794"/>
      <c r="M290" s="794"/>
      <c r="N290" s="119">
        <v>1455974867</v>
      </c>
      <c r="O290" s="109"/>
      <c r="P290" s="111"/>
      <c r="Q290" s="788"/>
      <c r="R290" s="789"/>
      <c r="S290" s="324" t="s">
        <v>285</v>
      </c>
      <c r="T290" s="324"/>
      <c r="U290" s="324"/>
    </row>
    <row r="291" spans="1:21" ht="15" x14ac:dyDescent="0.25">
      <c r="B291" s="861" t="s">
        <v>326</v>
      </c>
      <c r="C291" s="861"/>
      <c r="D291" s="960" t="s">
        <v>967</v>
      </c>
      <c r="E291" s="960"/>
      <c r="F291" s="88" t="s">
        <v>145</v>
      </c>
      <c r="G291" s="968">
        <v>2643821720</v>
      </c>
      <c r="H291" s="968"/>
      <c r="I291" s="968"/>
      <c r="J291" s="969" t="s">
        <v>991</v>
      </c>
      <c r="K291" s="969"/>
      <c r="L291" s="964">
        <v>43650</v>
      </c>
      <c r="M291" s="964"/>
      <c r="N291" s="120">
        <v>1455974867</v>
      </c>
      <c r="O291" s="109">
        <f>102.44/78.05</f>
        <v>1.3124919923126201</v>
      </c>
      <c r="P291" s="114" t="s">
        <v>515</v>
      </c>
      <c r="Q291" s="788">
        <f>+G291/O291</f>
        <v>2014352647.8524013</v>
      </c>
      <c r="R291" s="789"/>
      <c r="S291" s="861" t="s">
        <v>516</v>
      </c>
      <c r="T291" s="861"/>
      <c r="U291" s="861"/>
    </row>
    <row r="292" spans="1:21" ht="15" x14ac:dyDescent="0.25">
      <c r="B292" s="861" t="s">
        <v>494</v>
      </c>
      <c r="C292" s="861"/>
      <c r="D292" s="960" t="s">
        <v>967</v>
      </c>
      <c r="E292" s="960"/>
      <c r="F292" s="88" t="s">
        <v>145</v>
      </c>
      <c r="G292" s="968">
        <v>9754517</v>
      </c>
      <c r="H292" s="968"/>
      <c r="I292" s="968"/>
      <c r="J292" s="969" t="s">
        <v>991</v>
      </c>
      <c r="K292" s="969"/>
      <c r="L292" s="964">
        <v>43658</v>
      </c>
      <c r="M292" s="964"/>
      <c r="N292" s="120"/>
      <c r="O292" s="109">
        <f>102.71/78.05</f>
        <v>1.3159513132607303</v>
      </c>
      <c r="P292" s="114" t="s">
        <v>517</v>
      </c>
      <c r="Q292" s="788">
        <f>+G292/O292</f>
        <v>7412521.194138837</v>
      </c>
      <c r="R292" s="789"/>
      <c r="S292" s="861" t="s">
        <v>518</v>
      </c>
      <c r="T292" s="861"/>
      <c r="U292" s="861"/>
    </row>
    <row r="293" spans="1:21" ht="15" x14ac:dyDescent="0.25">
      <c r="B293" s="861" t="s">
        <v>494</v>
      </c>
      <c r="C293" s="861"/>
      <c r="D293" s="960" t="s">
        <v>967</v>
      </c>
      <c r="E293" s="960"/>
      <c r="F293" s="88" t="s">
        <v>145</v>
      </c>
      <c r="G293" s="968">
        <v>3518806545</v>
      </c>
      <c r="H293" s="968"/>
      <c r="I293" s="968"/>
      <c r="J293" s="969"/>
      <c r="K293" s="969"/>
      <c r="L293" s="964">
        <v>43916</v>
      </c>
      <c r="M293" s="964"/>
      <c r="N293" s="120"/>
      <c r="O293" s="109">
        <f>104.94/78.05</f>
        <v>1.3445227418321588</v>
      </c>
      <c r="P293" s="114" t="s">
        <v>992</v>
      </c>
      <c r="Q293" s="788">
        <f>+G293/O293</f>
        <v>2617141707.9974275</v>
      </c>
      <c r="R293" s="789"/>
      <c r="S293" s="861"/>
      <c r="T293" s="861"/>
      <c r="U293" s="861"/>
    </row>
    <row r="294" spans="1:21" x14ac:dyDescent="0.2">
      <c r="A294" s="248"/>
      <c r="B294" s="970" t="s">
        <v>519</v>
      </c>
      <c r="C294" s="970"/>
      <c r="D294" s="971"/>
      <c r="E294" s="971"/>
      <c r="F294" s="260"/>
      <c r="G294" s="972">
        <f>SUM(G268:H292)</f>
        <v>65730763874</v>
      </c>
      <c r="H294" s="972"/>
      <c r="I294" s="972"/>
      <c r="J294" s="973"/>
      <c r="K294" s="973"/>
      <c r="L294" s="974"/>
      <c r="M294" s="974"/>
      <c r="N294" s="261">
        <f>SUM(N268:N292)</f>
        <v>51504945409</v>
      </c>
      <c r="O294" s="262"/>
      <c r="P294" s="263"/>
      <c r="Q294" s="975">
        <f>SUM(Q268:R293)</f>
        <v>54171980229.711578</v>
      </c>
      <c r="R294" s="976"/>
      <c r="S294" s="970">
        <f>+Q294-N294</f>
        <v>2667034820.7115784</v>
      </c>
      <c r="T294" s="970"/>
      <c r="U294" s="970"/>
    </row>
    <row r="296" spans="1:21" ht="15" x14ac:dyDescent="0.2">
      <c r="A296" s="1" t="s">
        <v>577</v>
      </c>
      <c r="B296" s="489" t="s">
        <v>422</v>
      </c>
      <c r="C296" s="489"/>
      <c r="D296" s="489"/>
      <c r="E296" s="489"/>
      <c r="F296" s="489"/>
      <c r="G296" s="489"/>
      <c r="H296" s="489"/>
      <c r="I296" s="489"/>
      <c r="J296" s="489"/>
      <c r="K296" s="489"/>
      <c r="L296" s="489"/>
      <c r="M296" s="489"/>
      <c r="N296" s="489"/>
      <c r="O296" s="489"/>
      <c r="P296" s="489"/>
      <c r="Q296" s="489"/>
      <c r="R296" s="489"/>
      <c r="S296" s="489"/>
      <c r="T296" s="489"/>
      <c r="U296" s="489"/>
    </row>
    <row r="297" spans="1:21" ht="15" x14ac:dyDescent="0.2">
      <c r="B297" s="817" t="s">
        <v>132</v>
      </c>
      <c r="C297" s="817"/>
      <c r="D297" s="818" t="s">
        <v>133</v>
      </c>
      <c r="E297" s="818"/>
      <c r="F297" s="818" t="s">
        <v>134</v>
      </c>
      <c r="G297" s="816" t="s">
        <v>135</v>
      </c>
      <c r="H297" s="816"/>
      <c r="I297" s="816"/>
      <c r="J297" s="816"/>
      <c r="K297" s="816"/>
      <c r="L297" s="816"/>
      <c r="M297" s="816"/>
      <c r="N297" s="816" t="s">
        <v>136</v>
      </c>
      <c r="O297" s="816"/>
      <c r="P297" s="816"/>
      <c r="Q297" s="816"/>
      <c r="R297" s="816"/>
      <c r="S297" s="816" t="s">
        <v>98</v>
      </c>
      <c r="T297" s="816"/>
      <c r="U297" s="816"/>
    </row>
    <row r="298" spans="1:21" ht="30" x14ac:dyDescent="0.2">
      <c r="B298" s="817"/>
      <c r="C298" s="817"/>
      <c r="D298" s="818"/>
      <c r="E298" s="818"/>
      <c r="F298" s="818"/>
      <c r="G298" s="803" t="s">
        <v>137</v>
      </c>
      <c r="H298" s="818"/>
      <c r="I298" s="818"/>
      <c r="J298" s="803" t="s">
        <v>138</v>
      </c>
      <c r="K298" s="803"/>
      <c r="L298" s="803" t="s">
        <v>876</v>
      </c>
      <c r="M298" s="803"/>
      <c r="N298" s="209" t="s">
        <v>139</v>
      </c>
      <c r="O298" s="209" t="s">
        <v>140</v>
      </c>
      <c r="P298" s="209" t="s">
        <v>141</v>
      </c>
      <c r="Q298" s="803" t="s">
        <v>142</v>
      </c>
      <c r="R298" s="803"/>
      <c r="S298" s="816"/>
      <c r="T298" s="816"/>
      <c r="U298" s="816"/>
    </row>
    <row r="299" spans="1:21" ht="15" x14ac:dyDescent="0.2">
      <c r="B299" s="981" t="s">
        <v>423</v>
      </c>
      <c r="C299" s="982"/>
      <c r="D299" s="594" t="s">
        <v>993</v>
      </c>
      <c r="E299" s="596"/>
      <c r="F299" s="79" t="s">
        <v>145</v>
      </c>
      <c r="G299" s="977">
        <v>13016958191</v>
      </c>
      <c r="H299" s="977"/>
      <c r="I299" s="977"/>
      <c r="J299" s="978">
        <v>43465</v>
      </c>
      <c r="K299" s="979"/>
      <c r="L299" s="985">
        <v>43462</v>
      </c>
      <c r="M299" s="986"/>
      <c r="N299" s="987">
        <v>10214287467</v>
      </c>
      <c r="O299" s="121">
        <f>142.84/111.82</f>
        <v>1.2774101234126276</v>
      </c>
      <c r="P299" s="122" t="s">
        <v>424</v>
      </c>
      <c r="Q299" s="890">
        <f>+G299/O299</f>
        <v>10190116668.42355</v>
      </c>
      <c r="R299" s="890"/>
      <c r="S299" s="324" t="s">
        <v>994</v>
      </c>
      <c r="T299" s="324"/>
      <c r="U299" s="324"/>
    </row>
    <row r="300" spans="1:21" ht="15" x14ac:dyDescent="0.2">
      <c r="B300" s="983"/>
      <c r="C300" s="984"/>
      <c r="D300" s="820" t="s">
        <v>993</v>
      </c>
      <c r="E300" s="821"/>
      <c r="F300" s="79" t="s">
        <v>145</v>
      </c>
      <c r="G300" s="977">
        <v>30876023</v>
      </c>
      <c r="H300" s="977"/>
      <c r="I300" s="977"/>
      <c r="J300" s="978">
        <v>43465</v>
      </c>
      <c r="K300" s="979"/>
      <c r="L300" s="985">
        <v>43469</v>
      </c>
      <c r="M300" s="986"/>
      <c r="N300" s="988"/>
      <c r="O300" s="121">
        <f>142.84/111.82</f>
        <v>1.2774101234126276</v>
      </c>
      <c r="P300" s="122" t="s">
        <v>424</v>
      </c>
      <c r="Q300" s="890">
        <f>+G300/O300</f>
        <v>24170798.738868661</v>
      </c>
      <c r="R300" s="890"/>
      <c r="S300" s="324" t="s">
        <v>318</v>
      </c>
      <c r="T300" s="324"/>
      <c r="U300" s="324"/>
    </row>
    <row r="301" spans="1:21" ht="15" x14ac:dyDescent="0.2">
      <c r="B301" s="324" t="s">
        <v>578</v>
      </c>
      <c r="C301" s="324"/>
      <c r="D301" s="820" t="s">
        <v>993</v>
      </c>
      <c r="E301" s="821"/>
      <c r="F301" s="79" t="s">
        <v>145</v>
      </c>
      <c r="G301" s="977">
        <v>55856315730</v>
      </c>
      <c r="H301" s="977"/>
      <c r="I301" s="977"/>
      <c r="J301" s="978">
        <v>43830</v>
      </c>
      <c r="K301" s="979"/>
      <c r="L301" s="978">
        <v>43829</v>
      </c>
      <c r="M301" s="979"/>
      <c r="N301" s="222">
        <v>42105325891</v>
      </c>
      <c r="O301" s="142">
        <f>103.54/78.05</f>
        <v>1.3265855221012173</v>
      </c>
      <c r="P301" s="143" t="s">
        <v>579</v>
      </c>
      <c r="Q301" s="980">
        <f>+G301/O301</f>
        <v>42105325890.733047</v>
      </c>
      <c r="R301" s="980"/>
      <c r="S301" s="324" t="s">
        <v>580</v>
      </c>
      <c r="T301" s="324"/>
      <c r="U301" s="324"/>
    </row>
  </sheetData>
  <mergeCells count="1762">
    <mergeCell ref="B301:C301"/>
    <mergeCell ref="D301:E301"/>
    <mergeCell ref="G301:I301"/>
    <mergeCell ref="J301:K301"/>
    <mergeCell ref="L301:M301"/>
    <mergeCell ref="Q301:R301"/>
    <mergeCell ref="S301:U301"/>
    <mergeCell ref="B296:U296"/>
    <mergeCell ref="B297:C298"/>
    <mergeCell ref="D297:E298"/>
    <mergeCell ref="F297:F298"/>
    <mergeCell ref="G297:K297"/>
    <mergeCell ref="L297:M297"/>
    <mergeCell ref="N297:R297"/>
    <mergeCell ref="S297:U298"/>
    <mergeCell ref="G298:I298"/>
    <mergeCell ref="J298:K298"/>
    <mergeCell ref="L298:M298"/>
    <mergeCell ref="Q298:R298"/>
    <mergeCell ref="B299:C300"/>
    <mergeCell ref="D299:E299"/>
    <mergeCell ref="G299:I299"/>
    <mergeCell ref="J299:K299"/>
    <mergeCell ref="L299:M299"/>
    <mergeCell ref="N299:N300"/>
    <mergeCell ref="Q299:R299"/>
    <mergeCell ref="S299:U299"/>
    <mergeCell ref="D300:E300"/>
    <mergeCell ref="G300:I300"/>
    <mergeCell ref="J300:K300"/>
    <mergeCell ref="L300:M300"/>
    <mergeCell ref="Q300:R300"/>
    <mergeCell ref="S300:U300"/>
    <mergeCell ref="B292:C292"/>
    <mergeCell ref="D292:E292"/>
    <mergeCell ref="G292:I292"/>
    <mergeCell ref="J292:K292"/>
    <mergeCell ref="L292:M292"/>
    <mergeCell ref="Q292:R292"/>
    <mergeCell ref="S292:U292"/>
    <mergeCell ref="B293:C293"/>
    <mergeCell ref="D293:E293"/>
    <mergeCell ref="G293:I293"/>
    <mergeCell ref="J293:K293"/>
    <mergeCell ref="L293:M293"/>
    <mergeCell ref="Q293:R293"/>
    <mergeCell ref="S293:U293"/>
    <mergeCell ref="B294:C294"/>
    <mergeCell ref="D294:E294"/>
    <mergeCell ref="G294:I294"/>
    <mergeCell ref="J294:K294"/>
    <mergeCell ref="L294:M294"/>
    <mergeCell ref="Q294:R294"/>
    <mergeCell ref="S294:U294"/>
    <mergeCell ref="B289:C289"/>
    <mergeCell ref="D289:E289"/>
    <mergeCell ref="G289:I289"/>
    <mergeCell ref="J289:K289"/>
    <mergeCell ref="L289:M289"/>
    <mergeCell ref="Q289:R289"/>
    <mergeCell ref="S289:U289"/>
    <mergeCell ref="B290:C290"/>
    <mergeCell ref="D290:E290"/>
    <mergeCell ref="G290:I290"/>
    <mergeCell ref="J290:K290"/>
    <mergeCell ref="L290:M290"/>
    <mergeCell ref="Q290:R290"/>
    <mergeCell ref="S290:U290"/>
    <mergeCell ref="B291:C291"/>
    <mergeCell ref="D291:E291"/>
    <mergeCell ref="G291:I291"/>
    <mergeCell ref="J291:K291"/>
    <mergeCell ref="L291:M291"/>
    <mergeCell ref="Q291:R291"/>
    <mergeCell ref="S291:U291"/>
    <mergeCell ref="B286:C286"/>
    <mergeCell ref="D286:E286"/>
    <mergeCell ref="G286:I286"/>
    <mergeCell ref="J286:K286"/>
    <mergeCell ref="L286:M286"/>
    <mergeCell ref="Q286:R286"/>
    <mergeCell ref="S286:U286"/>
    <mergeCell ref="B287:C287"/>
    <mergeCell ref="D287:E287"/>
    <mergeCell ref="G287:I287"/>
    <mergeCell ref="J287:K287"/>
    <mergeCell ref="L287:M287"/>
    <mergeCell ref="Q287:R287"/>
    <mergeCell ref="S287:U287"/>
    <mergeCell ref="B288:C288"/>
    <mergeCell ref="D288:E288"/>
    <mergeCell ref="G288:I288"/>
    <mergeCell ref="J288:K288"/>
    <mergeCell ref="L288:M288"/>
    <mergeCell ref="Q288:R288"/>
    <mergeCell ref="S288:U288"/>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85:C285"/>
    <mergeCell ref="D285:E285"/>
    <mergeCell ref="G285:I285"/>
    <mergeCell ref="J285:K285"/>
    <mergeCell ref="L285:M285"/>
    <mergeCell ref="Q285:R285"/>
    <mergeCell ref="S285:U285"/>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B282:C282"/>
    <mergeCell ref="D282:E282"/>
    <mergeCell ref="G282:I282"/>
    <mergeCell ref="J282:K282"/>
    <mergeCell ref="L282:M282"/>
    <mergeCell ref="Q282:R282"/>
    <mergeCell ref="S282:U282"/>
    <mergeCell ref="B274:C274"/>
    <mergeCell ref="D274:E274"/>
    <mergeCell ref="S274:U274"/>
    <mergeCell ref="B275:C275"/>
    <mergeCell ref="B276:C276"/>
    <mergeCell ref="B278:C278"/>
    <mergeCell ref="D278:E278"/>
    <mergeCell ref="G278:I278"/>
    <mergeCell ref="J278:K278"/>
    <mergeCell ref="L278:M278"/>
    <mergeCell ref="Q278:R278"/>
    <mergeCell ref="S278:U278"/>
    <mergeCell ref="B279:C279"/>
    <mergeCell ref="D279:E279"/>
    <mergeCell ref="G279:I279"/>
    <mergeCell ref="J279:K279"/>
    <mergeCell ref="L279:M279"/>
    <mergeCell ref="Q279:R279"/>
    <mergeCell ref="S279:U279"/>
    <mergeCell ref="B277:C277"/>
    <mergeCell ref="D277:E277"/>
    <mergeCell ref="G277:I277"/>
    <mergeCell ref="J277:K277"/>
    <mergeCell ref="L277:M277"/>
    <mergeCell ref="Q277:R277"/>
    <mergeCell ref="S277:U277"/>
    <mergeCell ref="B271:C271"/>
    <mergeCell ref="D271:E271"/>
    <mergeCell ref="G271:I271"/>
    <mergeCell ref="J271:K271"/>
    <mergeCell ref="L271:M271"/>
    <mergeCell ref="Q271:R271"/>
    <mergeCell ref="S271:U271"/>
    <mergeCell ref="B272:C272"/>
    <mergeCell ref="D272:E272"/>
    <mergeCell ref="G272:I272"/>
    <mergeCell ref="J272:K272"/>
    <mergeCell ref="L272:M272"/>
    <mergeCell ref="Q272:R272"/>
    <mergeCell ref="S272:U272"/>
    <mergeCell ref="B273:C273"/>
    <mergeCell ref="D273:E273"/>
    <mergeCell ref="G273:I273"/>
    <mergeCell ref="J273:K273"/>
    <mergeCell ref="Q273:R273"/>
    <mergeCell ref="S273:U273"/>
    <mergeCell ref="G255:K255"/>
    <mergeCell ref="N255:R255"/>
    <mergeCell ref="S255:U256"/>
    <mergeCell ref="B257:C257"/>
    <mergeCell ref="B265:U265"/>
    <mergeCell ref="B266:C267"/>
    <mergeCell ref="D266:E267"/>
    <mergeCell ref="F266:F267"/>
    <mergeCell ref="G266:K266"/>
    <mergeCell ref="N266:R266"/>
    <mergeCell ref="S266:U267"/>
    <mergeCell ref="B270:C270"/>
    <mergeCell ref="D270:E270"/>
    <mergeCell ref="G270:I270"/>
    <mergeCell ref="J270:K270"/>
    <mergeCell ref="L270:M270"/>
    <mergeCell ref="S270:U270"/>
    <mergeCell ref="S257:U257"/>
    <mergeCell ref="D257:E257"/>
    <mergeCell ref="G257:I257"/>
    <mergeCell ref="J257:K257"/>
    <mergeCell ref="L257:M257"/>
    <mergeCell ref="Q257:R257"/>
    <mergeCell ref="L266:M266"/>
    <mergeCell ref="D269:E269"/>
    <mergeCell ref="G269:I269"/>
    <mergeCell ref="J269:K269"/>
    <mergeCell ref="L269:M269"/>
    <mergeCell ref="S269:U269"/>
    <mergeCell ref="S268:U268"/>
    <mergeCell ref="G267:I267"/>
    <mergeCell ref="J267:K267"/>
    <mergeCell ref="B239:C239"/>
    <mergeCell ref="D239:E239"/>
    <mergeCell ref="J239:K239"/>
    <mergeCell ref="L239:M239"/>
    <mergeCell ref="Q239:R239"/>
    <mergeCell ref="S239:U239"/>
    <mergeCell ref="B240:C240"/>
    <mergeCell ref="D240:E240"/>
    <mergeCell ref="J240:K240"/>
    <mergeCell ref="L240:M240"/>
    <mergeCell ref="Q240:R240"/>
    <mergeCell ref="S240:U240"/>
    <mergeCell ref="B243:E243"/>
    <mergeCell ref="J243:K243"/>
    <mergeCell ref="Q243:R243"/>
    <mergeCell ref="S243:U243"/>
    <mergeCell ref="B249:E249"/>
    <mergeCell ref="S246:U246"/>
    <mergeCell ref="B247:C247"/>
    <mergeCell ref="D247:E247"/>
    <mergeCell ref="J247:K247"/>
    <mergeCell ref="L247:M247"/>
    <mergeCell ref="Q247:R247"/>
    <mergeCell ref="S247:U247"/>
    <mergeCell ref="B246:C246"/>
    <mergeCell ref="D246:E246"/>
    <mergeCell ref="J246:K246"/>
    <mergeCell ref="L246:M246"/>
    <mergeCell ref="Q246:R246"/>
    <mergeCell ref="B248:C248"/>
    <mergeCell ref="D248:E248"/>
    <mergeCell ref="J248:K248"/>
    <mergeCell ref="B236:C236"/>
    <mergeCell ref="D236:E236"/>
    <mergeCell ref="J236:K236"/>
    <mergeCell ref="L236:M236"/>
    <mergeCell ref="Q236:R236"/>
    <mergeCell ref="S236:U236"/>
    <mergeCell ref="B237:C237"/>
    <mergeCell ref="D237:E237"/>
    <mergeCell ref="J237:K237"/>
    <mergeCell ref="L237:M237"/>
    <mergeCell ref="Q237:R237"/>
    <mergeCell ref="S237:U237"/>
    <mergeCell ref="B238:C238"/>
    <mergeCell ref="D238:E238"/>
    <mergeCell ref="J238:K238"/>
    <mergeCell ref="L238:M238"/>
    <mergeCell ref="Q238:R238"/>
    <mergeCell ref="S238:U238"/>
    <mergeCell ref="J224:K226"/>
    <mergeCell ref="L224:M226"/>
    <mergeCell ref="S224:U226"/>
    <mergeCell ref="B228:C228"/>
    <mergeCell ref="D228:E228"/>
    <mergeCell ref="J228:K228"/>
    <mergeCell ref="L228:M228"/>
    <mergeCell ref="Q228:R228"/>
    <mergeCell ref="S228:U233"/>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B232:C232"/>
    <mergeCell ref="D232:E232"/>
    <mergeCell ref="J232:K232"/>
    <mergeCell ref="B193:C193"/>
    <mergeCell ref="D193:E193"/>
    <mergeCell ref="G193:I193"/>
    <mergeCell ref="J193:K193"/>
    <mergeCell ref="L193:M193"/>
    <mergeCell ref="Q193:R193"/>
    <mergeCell ref="S193:U193"/>
    <mergeCell ref="B194:C194"/>
    <mergeCell ref="D194:E194"/>
    <mergeCell ref="G194:I194"/>
    <mergeCell ref="J194:K194"/>
    <mergeCell ref="Q194:R194"/>
    <mergeCell ref="S194:U194"/>
    <mergeCell ref="B195:C195"/>
    <mergeCell ref="D195:E195"/>
    <mergeCell ref="G195:H195"/>
    <mergeCell ref="S195:U195"/>
    <mergeCell ref="L194:M194"/>
    <mergeCell ref="J195:K195"/>
    <mergeCell ref="L195:M195"/>
    <mergeCell ref="Q195:R195"/>
    <mergeCell ref="N180:R180"/>
    <mergeCell ref="S180:U181"/>
    <mergeCell ref="G189:I189"/>
    <mergeCell ref="B190:C190"/>
    <mergeCell ref="D190:E190"/>
    <mergeCell ref="G190:I190"/>
    <mergeCell ref="J190:K190"/>
    <mergeCell ref="L190:M190"/>
    <mergeCell ref="Q190:R190"/>
    <mergeCell ref="S190:U190"/>
    <mergeCell ref="B191:C191"/>
    <mergeCell ref="D191:E191"/>
    <mergeCell ref="G191:I191"/>
    <mergeCell ref="J191:K191"/>
    <mergeCell ref="L191:M191"/>
    <mergeCell ref="Q191:R191"/>
    <mergeCell ref="S191:U191"/>
    <mergeCell ref="B182:C182"/>
    <mergeCell ref="D182:E182"/>
    <mergeCell ref="G182:I182"/>
    <mergeCell ref="J182:K182"/>
    <mergeCell ref="L182:M182"/>
    <mergeCell ref="Q182:R182"/>
    <mergeCell ref="S182:U182"/>
    <mergeCell ref="G181:I181"/>
    <mergeCell ref="J181:K181"/>
    <mergeCell ref="L181:M181"/>
    <mergeCell ref="Q181:R181"/>
    <mergeCell ref="L180:M180"/>
    <mergeCell ref="B180:C181"/>
    <mergeCell ref="D180:E181"/>
    <mergeCell ref="F180:F181"/>
    <mergeCell ref="Q173:R173"/>
    <mergeCell ref="S173:U173"/>
    <mergeCell ref="B174:C174"/>
    <mergeCell ref="D174:E174"/>
    <mergeCell ref="G174:I174"/>
    <mergeCell ref="J174:K174"/>
    <mergeCell ref="Q174:R174"/>
    <mergeCell ref="S174:U174"/>
    <mergeCell ref="B175:C175"/>
    <mergeCell ref="D175:E175"/>
    <mergeCell ref="S175:U175"/>
    <mergeCell ref="B179:U179"/>
    <mergeCell ref="S177:U177"/>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C162"/>
    <mergeCell ref="D162:E162"/>
    <mergeCell ref="S162:U162"/>
    <mergeCell ref="B166:U166"/>
    <mergeCell ref="B167:C168"/>
    <mergeCell ref="D167:E168"/>
    <mergeCell ref="F167:F168"/>
    <mergeCell ref="G167:K167"/>
    <mergeCell ref="N167:R167"/>
    <mergeCell ref="S167:U168"/>
    <mergeCell ref="B163:C163"/>
    <mergeCell ref="D163:E163"/>
    <mergeCell ref="G163:I163"/>
    <mergeCell ref="J163:K163"/>
    <mergeCell ref="L163:M163"/>
    <mergeCell ref="Q163:R163"/>
    <mergeCell ref="S163:U163"/>
    <mergeCell ref="L161:M161"/>
    <mergeCell ref="G162:I162"/>
    <mergeCell ref="J162:K162"/>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S112:U112"/>
    <mergeCell ref="B113:C113"/>
    <mergeCell ref="D113:E113"/>
    <mergeCell ref="L113:M113"/>
    <mergeCell ref="Q113:R113"/>
    <mergeCell ref="S113:U113"/>
    <mergeCell ref="B112:C112"/>
    <mergeCell ref="D112:E112"/>
    <mergeCell ref="L112:M112"/>
    <mergeCell ref="Q112:R112"/>
    <mergeCell ref="D110:E110"/>
    <mergeCell ref="G110:H110"/>
    <mergeCell ref="L110:M110"/>
    <mergeCell ref="Q110:R110"/>
    <mergeCell ref="S110:U110"/>
    <mergeCell ref="G111:H111"/>
    <mergeCell ref="Q111:R111"/>
    <mergeCell ref="D111:E111"/>
    <mergeCell ref="G112:H112"/>
    <mergeCell ref="G113:H113"/>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B145:C145"/>
    <mergeCell ref="D145:E145"/>
    <mergeCell ref="G145:I145"/>
    <mergeCell ref="J145:K145"/>
    <mergeCell ref="L145:M145"/>
    <mergeCell ref="Q145:R145"/>
    <mergeCell ref="S145:U145"/>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L149:M149"/>
    <mergeCell ref="S146:U146"/>
    <mergeCell ref="B147:C147"/>
    <mergeCell ref="D147:E147"/>
    <mergeCell ref="J147:K147"/>
    <mergeCell ref="L147:M147"/>
    <mergeCell ref="Q147:R147"/>
    <mergeCell ref="S147:U147"/>
    <mergeCell ref="B146:C146"/>
    <mergeCell ref="D146:E146"/>
    <mergeCell ref="J146:K146"/>
    <mergeCell ref="L146:M146"/>
    <mergeCell ref="Q146:R146"/>
    <mergeCell ref="B148:U148"/>
    <mergeCell ref="B149:C150"/>
    <mergeCell ref="D149:E150"/>
    <mergeCell ref="S152:U152"/>
    <mergeCell ref="J150:K150"/>
    <mergeCell ref="L150:M150"/>
    <mergeCell ref="Q150:R150"/>
    <mergeCell ref="F149:F150"/>
    <mergeCell ref="G149:K149"/>
    <mergeCell ref="N149:R149"/>
    <mergeCell ref="S149:U150"/>
    <mergeCell ref="G150:I150"/>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B151:C151"/>
    <mergeCell ref="D151:E151"/>
    <mergeCell ref="G151:I151"/>
    <mergeCell ref="J151:K151"/>
    <mergeCell ref="L151:M151"/>
    <mergeCell ref="Q151:R151"/>
    <mergeCell ref="S151:U151"/>
    <mergeCell ref="S156:U156"/>
    <mergeCell ref="B157:C157"/>
    <mergeCell ref="D157:E157"/>
    <mergeCell ref="G157:I157"/>
    <mergeCell ref="J157:K157"/>
    <mergeCell ref="L157:M157"/>
    <mergeCell ref="Q157:R157"/>
    <mergeCell ref="S157:U157"/>
    <mergeCell ref="B156:C156"/>
    <mergeCell ref="D156:E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G156:H156"/>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C160"/>
    <mergeCell ref="Q168:R168"/>
    <mergeCell ref="L167:M167"/>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G168:I168"/>
    <mergeCell ref="B169:C169"/>
    <mergeCell ref="L174:M174"/>
    <mergeCell ref="G175:I175"/>
    <mergeCell ref="J175:K175"/>
    <mergeCell ref="L175:M175"/>
    <mergeCell ref="Q175:R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2:C172"/>
    <mergeCell ref="D172:E172"/>
    <mergeCell ref="G172:I172"/>
    <mergeCell ref="J172:K172"/>
    <mergeCell ref="L172:M172"/>
    <mergeCell ref="Q172:R172"/>
    <mergeCell ref="S172:U172"/>
    <mergeCell ref="B173:C173"/>
    <mergeCell ref="D173:E173"/>
    <mergeCell ref="G173:I173"/>
    <mergeCell ref="J173:K173"/>
    <mergeCell ref="L173:M173"/>
    <mergeCell ref="G180:K180"/>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2:C192"/>
    <mergeCell ref="D192:E192"/>
    <mergeCell ref="G192:I192"/>
    <mergeCell ref="J192:K192"/>
    <mergeCell ref="L192:M192"/>
    <mergeCell ref="Q192:R192"/>
    <mergeCell ref="S192:U192"/>
    <mergeCell ref="B196:C196"/>
    <mergeCell ref="D196:E196"/>
    <mergeCell ref="J196:K196"/>
    <mergeCell ref="L196:M196"/>
    <mergeCell ref="Q196:R196"/>
    <mergeCell ref="S196:U196"/>
    <mergeCell ref="B202:C202"/>
    <mergeCell ref="D202:E202"/>
    <mergeCell ref="J202:K202"/>
    <mergeCell ref="L202:M202"/>
    <mergeCell ref="Q202:R202"/>
    <mergeCell ref="S202:U202"/>
    <mergeCell ref="G201:I201"/>
    <mergeCell ref="J201:K201"/>
    <mergeCell ref="L201:M201"/>
    <mergeCell ref="Q201:R201"/>
    <mergeCell ref="V199:W199"/>
    <mergeCell ref="D200:E201"/>
    <mergeCell ref="F200:F201"/>
    <mergeCell ref="G200:K200"/>
    <mergeCell ref="N200:R200"/>
    <mergeCell ref="S200:U201"/>
    <mergeCell ref="X199:Z199"/>
    <mergeCell ref="L200:M200"/>
    <mergeCell ref="B199:U199"/>
    <mergeCell ref="B200:C201"/>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03:U203"/>
    <mergeCell ref="B204:C204"/>
    <mergeCell ref="D204:E204"/>
    <mergeCell ref="J204:K204"/>
    <mergeCell ref="L204:M204"/>
    <mergeCell ref="Q204:R204"/>
    <mergeCell ref="S204:U204"/>
    <mergeCell ref="B203:C203"/>
    <mergeCell ref="D203:E203"/>
    <mergeCell ref="J203:K203"/>
    <mergeCell ref="L203:M203"/>
    <mergeCell ref="Q203:R203"/>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07:U207"/>
    <mergeCell ref="B208:C208"/>
    <mergeCell ref="D208:E208"/>
    <mergeCell ref="J208:K208"/>
    <mergeCell ref="L208:M208"/>
    <mergeCell ref="Q208:R208"/>
    <mergeCell ref="S208:U208"/>
    <mergeCell ref="B207:C207"/>
    <mergeCell ref="D207:E207"/>
    <mergeCell ref="J207:K207"/>
    <mergeCell ref="L207:M207"/>
    <mergeCell ref="Q207:R207"/>
    <mergeCell ref="S213:U213"/>
    <mergeCell ref="B214:C214"/>
    <mergeCell ref="D214:E214"/>
    <mergeCell ref="J214:K214"/>
    <mergeCell ref="L214:M214"/>
    <mergeCell ref="Q214:R214"/>
    <mergeCell ref="S214:U214"/>
    <mergeCell ref="B213:C213"/>
    <mergeCell ref="D213:E213"/>
    <mergeCell ref="J213:K213"/>
    <mergeCell ref="L213:M213"/>
    <mergeCell ref="Q213:R213"/>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17:U217"/>
    <mergeCell ref="B218:C218"/>
    <mergeCell ref="D218:E218"/>
    <mergeCell ref="J218:K218"/>
    <mergeCell ref="L218:M218"/>
    <mergeCell ref="Q218:R218"/>
    <mergeCell ref="S218:U218"/>
    <mergeCell ref="B217:C217"/>
    <mergeCell ref="D217:E217"/>
    <mergeCell ref="J217:K217"/>
    <mergeCell ref="L217:M217"/>
    <mergeCell ref="Q217:R217"/>
    <mergeCell ref="S215:U215"/>
    <mergeCell ref="B216:C216"/>
    <mergeCell ref="D216:E216"/>
    <mergeCell ref="J216:K216"/>
    <mergeCell ref="L216:M216"/>
    <mergeCell ref="Q216:R216"/>
    <mergeCell ref="S216:U216"/>
    <mergeCell ref="B215:C215"/>
    <mergeCell ref="D215:E215"/>
    <mergeCell ref="J215:K215"/>
    <mergeCell ref="L215:M215"/>
    <mergeCell ref="Q215:R215"/>
    <mergeCell ref="Q235:R235"/>
    <mergeCell ref="S235:U235"/>
    <mergeCell ref="J221:K221"/>
    <mergeCell ref="L221:M221"/>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B226:C226"/>
    <mergeCell ref="D226:E226"/>
    <mergeCell ref="Q226:R226"/>
    <mergeCell ref="B225:C225"/>
    <mergeCell ref="D225:E225"/>
    <mergeCell ref="Q225:R225"/>
    <mergeCell ref="S223:U223"/>
    <mergeCell ref="B224:C224"/>
    <mergeCell ref="D224:E224"/>
    <mergeCell ref="Q224:R224"/>
    <mergeCell ref="B223:C223"/>
    <mergeCell ref="D223:E223"/>
    <mergeCell ref="J223:K223"/>
    <mergeCell ref="L223:M223"/>
    <mergeCell ref="Q223:R223"/>
    <mergeCell ref="L248:M248"/>
    <mergeCell ref="Q248:R248"/>
    <mergeCell ref="B250:E250"/>
    <mergeCell ref="L255:M255"/>
    <mergeCell ref="B254:U254"/>
    <mergeCell ref="B255:C256"/>
    <mergeCell ref="D255:E256"/>
    <mergeCell ref="F255:F256"/>
    <mergeCell ref="G256:I256"/>
    <mergeCell ref="J256:K256"/>
    <mergeCell ref="L256:M256"/>
    <mergeCell ref="Q256:R256"/>
    <mergeCell ref="B227:C227"/>
    <mergeCell ref="D227:E227"/>
    <mergeCell ref="L243:M243"/>
    <mergeCell ref="B234:C234"/>
    <mergeCell ref="D234:E234"/>
    <mergeCell ref="J234:K234"/>
    <mergeCell ref="L234:M234"/>
    <mergeCell ref="Q234:R234"/>
    <mergeCell ref="S234:U234"/>
    <mergeCell ref="L232:M232"/>
    <mergeCell ref="J233:K233"/>
    <mergeCell ref="L233:M233"/>
    <mergeCell ref="Q233:R233"/>
    <mergeCell ref="Q232:R232"/>
    <mergeCell ref="B233:C233"/>
    <mergeCell ref="D233:E233"/>
    <mergeCell ref="B235:C235"/>
    <mergeCell ref="D235:E235"/>
    <mergeCell ref="J235:K235"/>
    <mergeCell ref="L235:M235"/>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B268:C268"/>
    <mergeCell ref="B269:C269"/>
    <mergeCell ref="D169:E169"/>
    <mergeCell ref="G169:I169"/>
    <mergeCell ref="J169:K169"/>
    <mergeCell ref="L169:M169"/>
    <mergeCell ref="Q169:R169"/>
    <mergeCell ref="S169:U169"/>
    <mergeCell ref="D268:E268"/>
    <mergeCell ref="G268:I268"/>
    <mergeCell ref="J268:K268"/>
    <mergeCell ref="L268:M268"/>
    <mergeCell ref="Q268:R268"/>
    <mergeCell ref="Q270:R270"/>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J222:K222"/>
    <mergeCell ref="L222:M222"/>
    <mergeCell ref="Q222:R222"/>
    <mergeCell ref="S222:U222"/>
    <mergeCell ref="B221:C221"/>
    <mergeCell ref="D221:E221"/>
    <mergeCell ref="L267:M267"/>
    <mergeCell ref="Q267:R267"/>
    <mergeCell ref="S250:U250"/>
    <mergeCell ref="J250:K250"/>
    <mergeCell ref="L250:M250"/>
    <mergeCell ref="Q250:R250"/>
    <mergeCell ref="S248:U248"/>
    <mergeCell ref="J249:K249"/>
    <mergeCell ref="L249:M249"/>
    <mergeCell ref="Q249:R249"/>
    <mergeCell ref="S249:U249"/>
  </mergeCells>
  <hyperlinks>
    <hyperlink ref="Q247:R247" r:id="rId1" display="..\..\Varios\2019-10-07 Cálculos incumplimiento fondeo Ambiental.xlsx" xr:uid="{00000000-0004-0000-0200-000000000000}"/>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M85"/>
  <sheetViews>
    <sheetView zoomScale="80" zoomScaleNormal="80" workbookViewId="0">
      <selection activeCell="H20" sqref="H20:L21"/>
    </sheetView>
  </sheetViews>
  <sheetFormatPr baseColWidth="10" defaultColWidth="11.5703125" defaultRowHeight="15" x14ac:dyDescent="0.25"/>
  <cols>
    <col min="1" max="7" width="11.5703125" style="125"/>
    <col min="8" max="8" width="5.5703125" style="125" customWidth="1"/>
    <col min="9" max="9" width="19.7109375" style="125" customWidth="1"/>
    <col min="10" max="11" width="11.5703125" style="125"/>
    <col min="12" max="12" width="19.28515625" style="125" customWidth="1"/>
    <col min="13" max="16384" width="11.5703125" style="125"/>
  </cols>
  <sheetData>
    <row r="1" spans="2:13" ht="15" customHeight="1" x14ac:dyDescent="0.25">
      <c r="B1" s="989" t="s">
        <v>329</v>
      </c>
      <c r="C1" s="990"/>
      <c r="D1" s="990"/>
      <c r="E1" s="990"/>
      <c r="F1" s="990"/>
      <c r="G1" s="990"/>
      <c r="H1" s="990"/>
      <c r="I1" s="990"/>
      <c r="J1" s="990"/>
      <c r="K1" s="990"/>
      <c r="L1" s="991"/>
    </row>
    <row r="2" spans="2:13" ht="15" customHeight="1" x14ac:dyDescent="0.25">
      <c r="B2" s="992"/>
      <c r="C2" s="993"/>
      <c r="D2" s="993"/>
      <c r="E2" s="993"/>
      <c r="F2" s="993"/>
      <c r="G2" s="993"/>
      <c r="H2" s="993"/>
      <c r="I2" s="993"/>
      <c r="J2" s="993"/>
      <c r="K2" s="993"/>
      <c r="L2" s="994"/>
    </row>
    <row r="3" spans="2:13" ht="51.75" customHeight="1" x14ac:dyDescent="0.25">
      <c r="B3" s="995" t="s">
        <v>375</v>
      </c>
      <c r="C3" s="996"/>
      <c r="D3" s="996"/>
      <c r="E3" s="997"/>
      <c r="F3" s="153">
        <v>44062</v>
      </c>
      <c r="G3" s="995" t="s">
        <v>376</v>
      </c>
      <c r="H3" s="996"/>
      <c r="I3" s="997"/>
      <c r="J3" s="998">
        <v>44069</v>
      </c>
      <c r="K3" s="999"/>
      <c r="L3" s="1000"/>
    </row>
    <row r="4" spans="2:13" ht="20.25" customHeight="1" x14ac:dyDescent="0.25">
      <c r="B4" s="1001" t="s">
        <v>327</v>
      </c>
      <c r="C4" s="1002"/>
      <c r="D4" s="1002"/>
      <c r="E4" s="1002"/>
      <c r="F4" s="1002"/>
      <c r="G4" s="1002"/>
      <c r="H4" s="1003"/>
      <c r="I4" s="193" t="s">
        <v>592</v>
      </c>
      <c r="J4" s="193" t="s">
        <v>2</v>
      </c>
      <c r="K4" s="1007" t="s">
        <v>0</v>
      </c>
      <c r="L4" s="1008"/>
    </row>
    <row r="5" spans="2:13" ht="18.75" customHeight="1" x14ac:dyDescent="0.25">
      <c r="B5" s="1004"/>
      <c r="C5" s="1005"/>
      <c r="D5" s="1005"/>
      <c r="E5" s="1005"/>
      <c r="F5" s="1005"/>
      <c r="G5" s="1005"/>
      <c r="H5" s="1006"/>
      <c r="I5" s="192" t="s">
        <v>593</v>
      </c>
      <c r="J5" s="193">
        <v>2</v>
      </c>
      <c r="K5" s="1007" t="s">
        <v>377</v>
      </c>
      <c r="L5" s="1008"/>
    </row>
    <row r="6" spans="2:13" ht="24" customHeight="1" x14ac:dyDescent="0.25">
      <c r="B6" s="1012" t="s">
        <v>546</v>
      </c>
      <c r="C6" s="1013"/>
      <c r="D6" s="1013"/>
      <c r="E6" s="1013"/>
      <c r="F6" s="1013"/>
      <c r="G6" s="1014"/>
      <c r="H6" s="1012" t="s">
        <v>547</v>
      </c>
      <c r="I6" s="1013"/>
      <c r="J6" s="1013"/>
      <c r="K6" s="1013"/>
      <c r="L6" s="1014"/>
    </row>
    <row r="7" spans="2:13" x14ac:dyDescent="0.25">
      <c r="B7" s="1012"/>
      <c r="C7" s="1013"/>
      <c r="D7" s="1013"/>
      <c r="E7" s="1013"/>
      <c r="F7" s="1013"/>
      <c r="G7" s="1014"/>
      <c r="H7" s="1012"/>
      <c r="I7" s="1013"/>
      <c r="J7" s="1013"/>
      <c r="K7" s="1013"/>
      <c r="L7" s="1014"/>
    </row>
    <row r="8" spans="2:13" x14ac:dyDescent="0.25">
      <c r="B8" s="1012"/>
      <c r="C8" s="1013"/>
      <c r="D8" s="1013"/>
      <c r="E8" s="1013"/>
      <c r="F8" s="1013"/>
      <c r="G8" s="1014"/>
      <c r="H8" s="1012"/>
      <c r="I8" s="1013"/>
      <c r="J8" s="1013"/>
      <c r="K8" s="1013"/>
      <c r="L8" s="1014"/>
    </row>
    <row r="9" spans="2:13" ht="15" customHeight="1" x14ac:dyDescent="0.25">
      <c r="B9" s="1012"/>
      <c r="C9" s="1013"/>
      <c r="D9" s="1013"/>
      <c r="E9" s="1013"/>
      <c r="F9" s="1013"/>
      <c r="G9" s="1014"/>
      <c r="H9" s="1012"/>
      <c r="I9" s="1013"/>
      <c r="J9" s="1013"/>
      <c r="K9" s="1013"/>
      <c r="L9" s="1014"/>
    </row>
    <row r="10" spans="2:13" ht="15" customHeight="1" x14ac:dyDescent="0.25">
      <c r="B10" s="1012"/>
      <c r="C10" s="1013"/>
      <c r="D10" s="1013"/>
      <c r="E10" s="1013"/>
      <c r="F10" s="1013"/>
      <c r="G10" s="1014"/>
      <c r="H10" s="1012"/>
      <c r="I10" s="1013"/>
      <c r="J10" s="1013"/>
      <c r="K10" s="1013"/>
      <c r="L10" s="1014"/>
    </row>
    <row r="11" spans="2:13" ht="15" customHeight="1" x14ac:dyDescent="0.25">
      <c r="B11" s="1012"/>
      <c r="C11" s="1013"/>
      <c r="D11" s="1013"/>
      <c r="E11" s="1013"/>
      <c r="F11" s="1013"/>
      <c r="G11" s="1014"/>
      <c r="H11" s="1012"/>
      <c r="I11" s="1013"/>
      <c r="J11" s="1013"/>
      <c r="K11" s="1013"/>
      <c r="L11" s="1014"/>
    </row>
    <row r="12" spans="2:13" ht="15" customHeight="1" x14ac:dyDescent="0.25">
      <c r="B12" s="1012"/>
      <c r="C12" s="1013"/>
      <c r="D12" s="1013"/>
      <c r="E12" s="1013"/>
      <c r="F12" s="1013"/>
      <c r="G12" s="1014"/>
      <c r="H12" s="1012"/>
      <c r="I12" s="1013"/>
      <c r="J12" s="1013"/>
      <c r="K12" s="1013"/>
      <c r="L12" s="1014"/>
      <c r="M12" s="125" t="s">
        <v>646</v>
      </c>
    </row>
    <row r="13" spans="2:13" ht="15" customHeight="1" x14ac:dyDescent="0.25">
      <c r="B13" s="1012"/>
      <c r="C13" s="1013"/>
      <c r="D13" s="1013"/>
      <c r="E13" s="1013"/>
      <c r="F13" s="1013"/>
      <c r="G13" s="1014"/>
      <c r="H13" s="1012"/>
      <c r="I13" s="1013"/>
      <c r="J13" s="1013"/>
      <c r="K13" s="1013"/>
      <c r="L13" s="1014"/>
    </row>
    <row r="14" spans="2:13" ht="15" customHeight="1" x14ac:dyDescent="0.25">
      <c r="B14" s="1012"/>
      <c r="C14" s="1013"/>
      <c r="D14" s="1013"/>
      <c r="E14" s="1013"/>
      <c r="F14" s="1013"/>
      <c r="G14" s="1014"/>
      <c r="H14" s="1012"/>
      <c r="I14" s="1013"/>
      <c r="J14" s="1013"/>
      <c r="K14" s="1013"/>
      <c r="L14" s="1014"/>
    </row>
    <row r="15" spans="2:13" ht="15" customHeight="1" x14ac:dyDescent="0.25">
      <c r="B15" s="1012"/>
      <c r="C15" s="1013"/>
      <c r="D15" s="1013"/>
      <c r="E15" s="1013"/>
      <c r="F15" s="1013"/>
      <c r="G15" s="1014"/>
      <c r="H15" s="1012"/>
      <c r="I15" s="1013"/>
      <c r="J15" s="1013"/>
      <c r="K15" s="1013"/>
      <c r="L15" s="1014"/>
    </row>
    <row r="16" spans="2:13" ht="15" customHeight="1" x14ac:dyDescent="0.25">
      <c r="B16" s="1012"/>
      <c r="C16" s="1013"/>
      <c r="D16" s="1013"/>
      <c r="E16" s="1013"/>
      <c r="F16" s="1013"/>
      <c r="G16" s="1014"/>
      <c r="H16" s="1012"/>
      <c r="I16" s="1013"/>
      <c r="J16" s="1013"/>
      <c r="K16" s="1013"/>
      <c r="L16" s="1014"/>
    </row>
    <row r="17" spans="2:12" ht="15" customHeight="1" x14ac:dyDescent="0.25">
      <c r="B17" s="1012"/>
      <c r="C17" s="1013"/>
      <c r="D17" s="1013"/>
      <c r="E17" s="1013"/>
      <c r="F17" s="1013"/>
      <c r="G17" s="1014"/>
      <c r="H17" s="1012"/>
      <c r="I17" s="1013"/>
      <c r="J17" s="1013"/>
      <c r="K17" s="1013"/>
      <c r="L17" s="1014"/>
    </row>
    <row r="18" spans="2:12" ht="15" customHeight="1" x14ac:dyDescent="0.25">
      <c r="B18" s="1012"/>
      <c r="C18" s="1013"/>
      <c r="D18" s="1013"/>
      <c r="E18" s="1013"/>
      <c r="F18" s="1013"/>
      <c r="G18" s="1014"/>
      <c r="H18" s="1012"/>
      <c r="I18" s="1013"/>
      <c r="J18" s="1013"/>
      <c r="K18" s="1013"/>
      <c r="L18" s="1014"/>
    </row>
    <row r="19" spans="2:12" ht="15" customHeight="1" thickBot="1" x14ac:dyDescent="0.3">
      <c r="B19" s="1012"/>
      <c r="C19" s="1013"/>
      <c r="D19" s="1013"/>
      <c r="E19" s="1013"/>
      <c r="F19" s="1013"/>
      <c r="G19" s="1014"/>
      <c r="H19" s="1012"/>
      <c r="I19" s="1013"/>
      <c r="J19" s="1013"/>
      <c r="K19" s="1013"/>
      <c r="L19" s="1014"/>
    </row>
    <row r="20" spans="2:12" ht="15" customHeight="1" x14ac:dyDescent="0.25">
      <c r="B20" s="1015" t="s">
        <v>875</v>
      </c>
      <c r="C20" s="1016"/>
      <c r="D20" s="1016"/>
      <c r="E20" s="1016"/>
      <c r="F20" s="1016"/>
      <c r="G20" s="1017"/>
      <c r="H20" s="1021" t="s">
        <v>1227</v>
      </c>
      <c r="I20" s="1022"/>
      <c r="J20" s="1022"/>
      <c r="K20" s="1022"/>
      <c r="L20" s="1023"/>
    </row>
    <row r="21" spans="2:12" ht="36.75" customHeight="1" thickBot="1" x14ac:dyDescent="0.3">
      <c r="B21" s="1018"/>
      <c r="C21" s="1019"/>
      <c r="D21" s="1019"/>
      <c r="E21" s="1019"/>
      <c r="F21" s="1019"/>
      <c r="G21" s="1020"/>
      <c r="H21" s="1024"/>
      <c r="I21" s="1025"/>
      <c r="J21" s="1025"/>
      <c r="K21" s="1025"/>
      <c r="L21" s="1026"/>
    </row>
    <row r="22" spans="2:12" ht="15" customHeight="1" x14ac:dyDescent="0.25">
      <c r="B22" s="1009" t="s">
        <v>608</v>
      </c>
      <c r="C22" s="1010"/>
      <c r="D22" s="1010"/>
      <c r="E22" s="1010"/>
      <c r="F22" s="1010"/>
      <c r="G22" s="1011"/>
      <c r="H22" s="1009" t="s">
        <v>609</v>
      </c>
      <c r="I22" s="1010"/>
      <c r="J22" s="1010"/>
      <c r="K22" s="1010"/>
      <c r="L22" s="1011"/>
    </row>
    <row r="23" spans="2:12" ht="15" customHeight="1" x14ac:dyDescent="0.25">
      <c r="B23" s="1012"/>
      <c r="C23" s="1013"/>
      <c r="D23" s="1013"/>
      <c r="E23" s="1013"/>
      <c r="F23" s="1013"/>
      <c r="G23" s="1014"/>
      <c r="H23" s="1012"/>
      <c r="I23" s="1013"/>
      <c r="J23" s="1013"/>
      <c r="K23" s="1013"/>
      <c r="L23" s="1014"/>
    </row>
    <row r="24" spans="2:12" x14ac:dyDescent="0.25">
      <c r="B24" s="1012"/>
      <c r="C24" s="1013"/>
      <c r="D24" s="1013"/>
      <c r="E24" s="1013"/>
      <c r="F24" s="1013"/>
      <c r="G24" s="1014"/>
      <c r="H24" s="1012"/>
      <c r="I24" s="1013"/>
      <c r="J24" s="1013"/>
      <c r="K24" s="1013"/>
      <c r="L24" s="1014"/>
    </row>
    <row r="25" spans="2:12" ht="15" customHeight="1" x14ac:dyDescent="0.25">
      <c r="B25" s="1012"/>
      <c r="C25" s="1013"/>
      <c r="D25" s="1013"/>
      <c r="E25" s="1013"/>
      <c r="F25" s="1013"/>
      <c r="G25" s="1014"/>
      <c r="H25" s="1012"/>
      <c r="I25" s="1013"/>
      <c r="J25" s="1013"/>
      <c r="K25" s="1013"/>
      <c r="L25" s="1014"/>
    </row>
    <row r="26" spans="2:12" ht="15" customHeight="1" x14ac:dyDescent="0.25">
      <c r="B26" s="1012"/>
      <c r="C26" s="1013"/>
      <c r="D26" s="1013"/>
      <c r="E26" s="1013"/>
      <c r="F26" s="1013"/>
      <c r="G26" s="1014"/>
      <c r="H26" s="1012"/>
      <c r="I26" s="1013"/>
      <c r="J26" s="1013"/>
      <c r="K26" s="1013"/>
      <c r="L26" s="1014"/>
    </row>
    <row r="27" spans="2:12" ht="15" customHeight="1" x14ac:dyDescent="0.25">
      <c r="B27" s="1012"/>
      <c r="C27" s="1013"/>
      <c r="D27" s="1013"/>
      <c r="E27" s="1013"/>
      <c r="F27" s="1013"/>
      <c r="G27" s="1014"/>
      <c r="H27" s="1012"/>
      <c r="I27" s="1013"/>
      <c r="J27" s="1013"/>
      <c r="K27" s="1013"/>
      <c r="L27" s="1014"/>
    </row>
    <row r="28" spans="2:12" ht="15" customHeight="1" x14ac:dyDescent="0.25">
      <c r="B28" s="1012"/>
      <c r="C28" s="1013"/>
      <c r="D28" s="1013"/>
      <c r="E28" s="1013"/>
      <c r="F28" s="1013"/>
      <c r="G28" s="1014"/>
      <c r="H28" s="1012"/>
      <c r="I28" s="1013"/>
      <c r="J28" s="1013"/>
      <c r="K28" s="1013"/>
      <c r="L28" s="1014"/>
    </row>
    <row r="29" spans="2:12" ht="15" customHeight="1" x14ac:dyDescent="0.25">
      <c r="B29" s="1012"/>
      <c r="C29" s="1013"/>
      <c r="D29" s="1013"/>
      <c r="E29" s="1013"/>
      <c r="F29" s="1013"/>
      <c r="G29" s="1014"/>
      <c r="H29" s="1012"/>
      <c r="I29" s="1013"/>
      <c r="J29" s="1013"/>
      <c r="K29" s="1013"/>
      <c r="L29" s="1014"/>
    </row>
    <row r="30" spans="2:12" ht="15" customHeight="1" x14ac:dyDescent="0.25">
      <c r="B30" s="1012"/>
      <c r="C30" s="1013"/>
      <c r="D30" s="1013"/>
      <c r="E30" s="1013"/>
      <c r="F30" s="1013"/>
      <c r="G30" s="1014"/>
      <c r="H30" s="1012"/>
      <c r="I30" s="1013"/>
      <c r="J30" s="1013"/>
      <c r="K30" s="1013"/>
      <c r="L30" s="1014"/>
    </row>
    <row r="31" spans="2:12" ht="15" customHeight="1" x14ac:dyDescent="0.25">
      <c r="B31" s="1012"/>
      <c r="C31" s="1013"/>
      <c r="D31" s="1013"/>
      <c r="E31" s="1013"/>
      <c r="F31" s="1013"/>
      <c r="G31" s="1014"/>
      <c r="H31" s="1012"/>
      <c r="I31" s="1013"/>
      <c r="J31" s="1013"/>
      <c r="K31" s="1013"/>
      <c r="L31" s="1014"/>
    </row>
    <row r="32" spans="2:12" ht="15" customHeight="1" x14ac:dyDescent="0.25">
      <c r="B32" s="1012"/>
      <c r="C32" s="1013"/>
      <c r="D32" s="1013"/>
      <c r="E32" s="1013"/>
      <c r="F32" s="1013"/>
      <c r="G32" s="1014"/>
      <c r="H32" s="1012"/>
      <c r="I32" s="1013"/>
      <c r="J32" s="1013"/>
      <c r="K32" s="1013"/>
      <c r="L32" s="1014"/>
    </row>
    <row r="33" spans="2:12" ht="15" customHeight="1" x14ac:dyDescent="0.25">
      <c r="B33" s="1012"/>
      <c r="C33" s="1013"/>
      <c r="D33" s="1013"/>
      <c r="E33" s="1013"/>
      <c r="F33" s="1013"/>
      <c r="G33" s="1014"/>
      <c r="H33" s="1012"/>
      <c r="I33" s="1013"/>
      <c r="J33" s="1013"/>
      <c r="K33" s="1013"/>
      <c r="L33" s="1014"/>
    </row>
    <row r="34" spans="2:12" ht="15" customHeight="1" x14ac:dyDescent="0.25">
      <c r="B34" s="1012"/>
      <c r="C34" s="1013"/>
      <c r="D34" s="1013"/>
      <c r="E34" s="1013"/>
      <c r="F34" s="1013"/>
      <c r="G34" s="1014"/>
      <c r="H34" s="1012"/>
      <c r="I34" s="1013"/>
      <c r="J34" s="1013"/>
      <c r="K34" s="1013"/>
      <c r="L34" s="1014"/>
    </row>
    <row r="35" spans="2:12" ht="41.25" customHeight="1" thickBot="1" x14ac:dyDescent="0.3">
      <c r="B35" s="1012"/>
      <c r="C35" s="1013"/>
      <c r="D35" s="1013"/>
      <c r="E35" s="1013"/>
      <c r="F35" s="1013"/>
      <c r="G35" s="1014"/>
      <c r="H35" s="1012"/>
      <c r="I35" s="1013"/>
      <c r="J35" s="1013"/>
      <c r="K35" s="1013"/>
      <c r="L35" s="1014"/>
    </row>
    <row r="36" spans="2:12" ht="33.75" customHeight="1" x14ac:dyDescent="0.25">
      <c r="B36" s="1015" t="s">
        <v>1226</v>
      </c>
      <c r="C36" s="1016"/>
      <c r="D36" s="1016"/>
      <c r="E36" s="1016"/>
      <c r="F36" s="1016"/>
      <c r="G36" s="1016"/>
      <c r="H36" s="1016"/>
      <c r="I36" s="1016"/>
      <c r="J36" s="1016"/>
      <c r="K36" s="1016"/>
      <c r="L36" s="1017"/>
    </row>
    <row r="37" spans="2:12" ht="15" customHeight="1" thickBot="1" x14ac:dyDescent="0.3">
      <c r="B37" s="1018"/>
      <c r="C37" s="1019"/>
      <c r="D37" s="1019"/>
      <c r="E37" s="1019"/>
      <c r="F37" s="1019"/>
      <c r="G37" s="1019"/>
      <c r="H37" s="1019"/>
      <c r="I37" s="1019"/>
      <c r="J37" s="1019"/>
      <c r="K37" s="1019"/>
      <c r="L37" s="1020"/>
    </row>
    <row r="38" spans="2:12" x14ac:dyDescent="0.25">
      <c r="B38" s="1009" t="s">
        <v>608</v>
      </c>
      <c r="C38" s="1010"/>
      <c r="D38" s="1010"/>
      <c r="E38" s="1010"/>
      <c r="F38" s="1010"/>
      <c r="G38" s="1011"/>
      <c r="H38" s="1009" t="s">
        <v>609</v>
      </c>
      <c r="I38" s="1010"/>
      <c r="J38" s="1010"/>
      <c r="K38" s="1010"/>
      <c r="L38" s="1011"/>
    </row>
    <row r="39" spans="2:12" x14ac:dyDescent="0.25">
      <c r="B39" s="1012"/>
      <c r="C39" s="1013"/>
      <c r="D39" s="1013"/>
      <c r="E39" s="1013"/>
      <c r="F39" s="1013"/>
      <c r="G39" s="1014"/>
      <c r="H39" s="1012"/>
      <c r="I39" s="1013"/>
      <c r="J39" s="1013"/>
      <c r="K39" s="1013"/>
      <c r="L39" s="1014"/>
    </row>
    <row r="40" spans="2:12" x14ac:dyDescent="0.25">
      <c r="B40" s="1012"/>
      <c r="C40" s="1013"/>
      <c r="D40" s="1013"/>
      <c r="E40" s="1013"/>
      <c r="F40" s="1013"/>
      <c r="G40" s="1014"/>
      <c r="H40" s="1012"/>
      <c r="I40" s="1013"/>
      <c r="J40" s="1013"/>
      <c r="K40" s="1013"/>
      <c r="L40" s="1014"/>
    </row>
    <row r="41" spans="2:12" x14ac:dyDescent="0.25">
      <c r="B41" s="1012"/>
      <c r="C41" s="1013"/>
      <c r="D41" s="1013"/>
      <c r="E41" s="1013"/>
      <c r="F41" s="1013"/>
      <c r="G41" s="1014"/>
      <c r="H41" s="1012"/>
      <c r="I41" s="1013"/>
      <c r="J41" s="1013"/>
      <c r="K41" s="1013"/>
      <c r="L41" s="1014"/>
    </row>
    <row r="42" spans="2:12" x14ac:dyDescent="0.25">
      <c r="B42" s="1012"/>
      <c r="C42" s="1013"/>
      <c r="D42" s="1013"/>
      <c r="E42" s="1013"/>
      <c r="F42" s="1013"/>
      <c r="G42" s="1014"/>
      <c r="H42" s="1012"/>
      <c r="I42" s="1013"/>
      <c r="J42" s="1013"/>
      <c r="K42" s="1013"/>
      <c r="L42" s="1014"/>
    </row>
    <row r="43" spans="2:12" x14ac:dyDescent="0.25">
      <c r="B43" s="1012"/>
      <c r="C43" s="1013"/>
      <c r="D43" s="1013"/>
      <c r="E43" s="1013"/>
      <c r="F43" s="1013"/>
      <c r="G43" s="1014"/>
      <c r="H43" s="1012"/>
      <c r="I43" s="1013"/>
      <c r="J43" s="1013"/>
      <c r="K43" s="1013"/>
      <c r="L43" s="1014"/>
    </row>
    <row r="44" spans="2:12" x14ac:dyDescent="0.25">
      <c r="B44" s="1012"/>
      <c r="C44" s="1013"/>
      <c r="D44" s="1013"/>
      <c r="E44" s="1013"/>
      <c r="F44" s="1013"/>
      <c r="G44" s="1014"/>
      <c r="H44" s="1012"/>
      <c r="I44" s="1013"/>
      <c r="J44" s="1013"/>
      <c r="K44" s="1013"/>
      <c r="L44" s="1014"/>
    </row>
    <row r="45" spans="2:12" x14ac:dyDescent="0.25">
      <c r="B45" s="1012"/>
      <c r="C45" s="1013"/>
      <c r="D45" s="1013"/>
      <c r="E45" s="1013"/>
      <c r="F45" s="1013"/>
      <c r="G45" s="1014"/>
      <c r="H45" s="1012"/>
      <c r="I45" s="1013"/>
      <c r="J45" s="1013"/>
      <c r="K45" s="1013"/>
      <c r="L45" s="1014"/>
    </row>
    <row r="46" spans="2:12" x14ac:dyDescent="0.25">
      <c r="B46" s="1012"/>
      <c r="C46" s="1013"/>
      <c r="D46" s="1013"/>
      <c r="E46" s="1013"/>
      <c r="F46" s="1013"/>
      <c r="G46" s="1014"/>
      <c r="H46" s="1012"/>
      <c r="I46" s="1013"/>
      <c r="J46" s="1013"/>
      <c r="K46" s="1013"/>
      <c r="L46" s="1014"/>
    </row>
    <row r="47" spans="2:12" x14ac:dyDescent="0.25">
      <c r="B47" s="1012"/>
      <c r="C47" s="1013"/>
      <c r="D47" s="1013"/>
      <c r="E47" s="1013"/>
      <c r="F47" s="1013"/>
      <c r="G47" s="1014"/>
      <c r="H47" s="1012"/>
      <c r="I47" s="1013"/>
      <c r="J47" s="1013"/>
      <c r="K47" s="1013"/>
      <c r="L47" s="1014"/>
    </row>
    <row r="48" spans="2:12" x14ac:dyDescent="0.25">
      <c r="B48" s="1012"/>
      <c r="C48" s="1013"/>
      <c r="D48" s="1013"/>
      <c r="E48" s="1013"/>
      <c r="F48" s="1013"/>
      <c r="G48" s="1014"/>
      <c r="H48" s="1012"/>
      <c r="I48" s="1013"/>
      <c r="J48" s="1013"/>
      <c r="K48" s="1013"/>
      <c r="L48" s="1014"/>
    </row>
    <row r="49" spans="2:12" x14ac:dyDescent="0.25">
      <c r="B49" s="1012"/>
      <c r="C49" s="1013"/>
      <c r="D49" s="1013"/>
      <c r="E49" s="1013"/>
      <c r="F49" s="1013"/>
      <c r="G49" s="1014"/>
      <c r="H49" s="1012"/>
      <c r="I49" s="1013"/>
      <c r="J49" s="1013"/>
      <c r="K49" s="1013"/>
      <c r="L49" s="1014"/>
    </row>
    <row r="50" spans="2:12" x14ac:dyDescent="0.25">
      <c r="B50" s="1012"/>
      <c r="C50" s="1013"/>
      <c r="D50" s="1013"/>
      <c r="E50" s="1013"/>
      <c r="F50" s="1013"/>
      <c r="G50" s="1014"/>
      <c r="H50" s="1012"/>
      <c r="I50" s="1013"/>
      <c r="J50" s="1013"/>
      <c r="K50" s="1013"/>
      <c r="L50" s="1014"/>
    </row>
    <row r="51" spans="2:12" ht="47.25" customHeight="1" thickBot="1" x14ac:dyDescent="0.3">
      <c r="B51" s="1012"/>
      <c r="C51" s="1013"/>
      <c r="D51" s="1013"/>
      <c r="E51" s="1013"/>
      <c r="F51" s="1013"/>
      <c r="G51" s="1014"/>
      <c r="H51" s="1012"/>
      <c r="I51" s="1013"/>
      <c r="J51" s="1013"/>
      <c r="K51" s="1013"/>
      <c r="L51" s="1014"/>
    </row>
    <row r="52" spans="2:12" x14ac:dyDescent="0.25">
      <c r="B52" s="1015" t="s">
        <v>1225</v>
      </c>
      <c r="C52" s="1016"/>
      <c r="D52" s="1016"/>
      <c r="E52" s="1016"/>
      <c r="F52" s="1016"/>
      <c r="G52" s="1017"/>
      <c r="H52" s="1021" t="s">
        <v>1224</v>
      </c>
      <c r="I52" s="1022"/>
      <c r="J52" s="1022"/>
      <c r="K52" s="1022"/>
      <c r="L52" s="1023"/>
    </row>
    <row r="53" spans="2:12" ht="33.75" customHeight="1" thickBot="1" x14ac:dyDescent="0.3">
      <c r="B53" s="1018"/>
      <c r="C53" s="1019"/>
      <c r="D53" s="1019"/>
      <c r="E53" s="1019"/>
      <c r="F53" s="1019"/>
      <c r="G53" s="1020"/>
      <c r="H53" s="1024"/>
      <c r="I53" s="1025"/>
      <c r="J53" s="1025"/>
      <c r="K53" s="1025"/>
      <c r="L53" s="1026"/>
    </row>
    <row r="54" spans="2:12" x14ac:dyDescent="0.25">
      <c r="B54" s="1009" t="s">
        <v>608</v>
      </c>
      <c r="C54" s="1010"/>
      <c r="D54" s="1010"/>
      <c r="E54" s="1010"/>
      <c r="F54" s="1010"/>
      <c r="G54" s="1011"/>
      <c r="H54" s="1009" t="s">
        <v>609</v>
      </c>
      <c r="I54" s="1010"/>
      <c r="J54" s="1010"/>
      <c r="K54" s="1010"/>
      <c r="L54" s="1011"/>
    </row>
    <row r="55" spans="2:12" x14ac:dyDescent="0.25">
      <c r="B55" s="1012"/>
      <c r="C55" s="1013"/>
      <c r="D55" s="1013"/>
      <c r="E55" s="1013"/>
      <c r="F55" s="1013"/>
      <c r="G55" s="1014"/>
      <c r="H55" s="1012"/>
      <c r="I55" s="1013"/>
      <c r="J55" s="1013"/>
      <c r="K55" s="1013"/>
      <c r="L55" s="1014"/>
    </row>
    <row r="56" spans="2:12" x14ac:dyDescent="0.25">
      <c r="B56" s="1012"/>
      <c r="C56" s="1013"/>
      <c r="D56" s="1013"/>
      <c r="E56" s="1013"/>
      <c r="F56" s="1013"/>
      <c r="G56" s="1014"/>
      <c r="H56" s="1012"/>
      <c r="I56" s="1013"/>
      <c r="J56" s="1013"/>
      <c r="K56" s="1013"/>
      <c r="L56" s="1014"/>
    </row>
    <row r="57" spans="2:12" x14ac:dyDescent="0.25">
      <c r="B57" s="1012"/>
      <c r="C57" s="1013"/>
      <c r="D57" s="1013"/>
      <c r="E57" s="1013"/>
      <c r="F57" s="1013"/>
      <c r="G57" s="1014"/>
      <c r="H57" s="1012"/>
      <c r="I57" s="1013"/>
      <c r="J57" s="1013"/>
      <c r="K57" s="1013"/>
      <c r="L57" s="1014"/>
    </row>
    <row r="58" spans="2:12" x14ac:dyDescent="0.25">
      <c r="B58" s="1012"/>
      <c r="C58" s="1013"/>
      <c r="D58" s="1013"/>
      <c r="E58" s="1013"/>
      <c r="F58" s="1013"/>
      <c r="G58" s="1014"/>
      <c r="H58" s="1012"/>
      <c r="I58" s="1013"/>
      <c r="J58" s="1013"/>
      <c r="K58" s="1013"/>
      <c r="L58" s="1014"/>
    </row>
    <row r="59" spans="2:12" x14ac:dyDescent="0.25">
      <c r="B59" s="1012"/>
      <c r="C59" s="1013"/>
      <c r="D59" s="1013"/>
      <c r="E59" s="1013"/>
      <c r="F59" s="1013"/>
      <c r="G59" s="1014"/>
      <c r="H59" s="1012"/>
      <c r="I59" s="1013"/>
      <c r="J59" s="1013"/>
      <c r="K59" s="1013"/>
      <c r="L59" s="1014"/>
    </row>
    <row r="60" spans="2:12" x14ac:dyDescent="0.25">
      <c r="B60" s="1012"/>
      <c r="C60" s="1013"/>
      <c r="D60" s="1013"/>
      <c r="E60" s="1013"/>
      <c r="F60" s="1013"/>
      <c r="G60" s="1014"/>
      <c r="H60" s="1012"/>
      <c r="I60" s="1013"/>
      <c r="J60" s="1013"/>
      <c r="K60" s="1013"/>
      <c r="L60" s="1014"/>
    </row>
    <row r="61" spans="2:12" x14ac:dyDescent="0.25">
      <c r="B61" s="1012"/>
      <c r="C61" s="1013"/>
      <c r="D61" s="1013"/>
      <c r="E61" s="1013"/>
      <c r="F61" s="1013"/>
      <c r="G61" s="1014"/>
      <c r="H61" s="1012"/>
      <c r="I61" s="1013"/>
      <c r="J61" s="1013"/>
      <c r="K61" s="1013"/>
      <c r="L61" s="1014"/>
    </row>
    <row r="62" spans="2:12" x14ac:dyDescent="0.25">
      <c r="B62" s="1012"/>
      <c r="C62" s="1013"/>
      <c r="D62" s="1013"/>
      <c r="E62" s="1013"/>
      <c r="F62" s="1013"/>
      <c r="G62" s="1014"/>
      <c r="H62" s="1012"/>
      <c r="I62" s="1013"/>
      <c r="J62" s="1013"/>
      <c r="K62" s="1013"/>
      <c r="L62" s="1014"/>
    </row>
    <row r="63" spans="2:12" x14ac:dyDescent="0.25">
      <c r="B63" s="1012"/>
      <c r="C63" s="1013"/>
      <c r="D63" s="1013"/>
      <c r="E63" s="1013"/>
      <c r="F63" s="1013"/>
      <c r="G63" s="1014"/>
      <c r="H63" s="1012"/>
      <c r="I63" s="1013"/>
      <c r="J63" s="1013"/>
      <c r="K63" s="1013"/>
      <c r="L63" s="1014"/>
    </row>
    <row r="64" spans="2:12" x14ac:dyDescent="0.25">
      <c r="B64" s="1012"/>
      <c r="C64" s="1013"/>
      <c r="D64" s="1013"/>
      <c r="E64" s="1013"/>
      <c r="F64" s="1013"/>
      <c r="G64" s="1014"/>
      <c r="H64" s="1012"/>
      <c r="I64" s="1013"/>
      <c r="J64" s="1013"/>
      <c r="K64" s="1013"/>
      <c r="L64" s="1014"/>
    </row>
    <row r="65" spans="2:12" x14ac:dyDescent="0.25">
      <c r="B65" s="1012"/>
      <c r="C65" s="1013"/>
      <c r="D65" s="1013"/>
      <c r="E65" s="1013"/>
      <c r="F65" s="1013"/>
      <c r="G65" s="1014"/>
      <c r="H65" s="1012"/>
      <c r="I65" s="1013"/>
      <c r="J65" s="1013"/>
      <c r="K65" s="1013"/>
      <c r="L65" s="1014"/>
    </row>
    <row r="66" spans="2:12" x14ac:dyDescent="0.25">
      <c r="B66" s="1012"/>
      <c r="C66" s="1013"/>
      <c r="D66" s="1013"/>
      <c r="E66" s="1013"/>
      <c r="F66" s="1013"/>
      <c r="G66" s="1014"/>
      <c r="H66" s="1012"/>
      <c r="I66" s="1013"/>
      <c r="J66" s="1013"/>
      <c r="K66" s="1013"/>
      <c r="L66" s="1014"/>
    </row>
    <row r="67" spans="2:12" ht="48.75" customHeight="1" thickBot="1" x14ac:dyDescent="0.3">
      <c r="B67" s="1012"/>
      <c r="C67" s="1013"/>
      <c r="D67" s="1013"/>
      <c r="E67" s="1013"/>
      <c r="F67" s="1013"/>
      <c r="G67" s="1014"/>
      <c r="H67" s="1012"/>
      <c r="I67" s="1013"/>
      <c r="J67" s="1013"/>
      <c r="K67" s="1013"/>
      <c r="L67" s="1014"/>
    </row>
    <row r="68" spans="2:12" x14ac:dyDescent="0.25">
      <c r="B68" s="1015" t="s">
        <v>1223</v>
      </c>
      <c r="C68" s="1016"/>
      <c r="D68" s="1016"/>
      <c r="E68" s="1016"/>
      <c r="F68" s="1016"/>
      <c r="G68" s="1017"/>
      <c r="H68" s="1021" t="s">
        <v>1222</v>
      </c>
      <c r="I68" s="1022"/>
      <c r="J68" s="1022"/>
      <c r="K68" s="1022"/>
      <c r="L68" s="1023"/>
    </row>
    <row r="69" spans="2:12" ht="40.5" customHeight="1" thickBot="1" x14ac:dyDescent="0.3">
      <c r="B69" s="1018"/>
      <c r="C69" s="1019"/>
      <c r="D69" s="1019"/>
      <c r="E69" s="1019"/>
      <c r="F69" s="1019"/>
      <c r="G69" s="1020"/>
      <c r="H69" s="1024"/>
      <c r="I69" s="1025"/>
      <c r="J69" s="1025"/>
      <c r="K69" s="1025"/>
      <c r="L69" s="1026"/>
    </row>
    <row r="70" spans="2:12" x14ac:dyDescent="0.25">
      <c r="B70" s="1009" t="s">
        <v>608</v>
      </c>
      <c r="C70" s="1010"/>
      <c r="D70" s="1010"/>
      <c r="E70" s="1010"/>
      <c r="F70" s="1010"/>
      <c r="G70" s="1011"/>
      <c r="H70" s="1009" t="s">
        <v>609</v>
      </c>
      <c r="I70" s="1010"/>
      <c r="J70" s="1010"/>
      <c r="K70" s="1010"/>
      <c r="L70" s="1011"/>
    </row>
    <row r="71" spans="2:12" x14ac:dyDescent="0.25">
      <c r="B71" s="1012"/>
      <c r="C71" s="1013"/>
      <c r="D71" s="1013"/>
      <c r="E71" s="1013"/>
      <c r="F71" s="1013"/>
      <c r="G71" s="1014"/>
      <c r="H71" s="1012"/>
      <c r="I71" s="1013"/>
      <c r="J71" s="1013"/>
      <c r="K71" s="1013"/>
      <c r="L71" s="1014"/>
    </row>
    <row r="72" spans="2:12" x14ac:dyDescent="0.25">
      <c r="B72" s="1012"/>
      <c r="C72" s="1013"/>
      <c r="D72" s="1013"/>
      <c r="E72" s="1013"/>
      <c r="F72" s="1013"/>
      <c r="G72" s="1014"/>
      <c r="H72" s="1012"/>
      <c r="I72" s="1013"/>
      <c r="J72" s="1013"/>
      <c r="K72" s="1013"/>
      <c r="L72" s="1014"/>
    </row>
    <row r="73" spans="2:12" x14ac:dyDescent="0.25">
      <c r="B73" s="1012"/>
      <c r="C73" s="1013"/>
      <c r="D73" s="1013"/>
      <c r="E73" s="1013"/>
      <c r="F73" s="1013"/>
      <c r="G73" s="1014"/>
      <c r="H73" s="1012"/>
      <c r="I73" s="1013"/>
      <c r="J73" s="1013"/>
      <c r="K73" s="1013"/>
      <c r="L73" s="1014"/>
    </row>
    <row r="74" spans="2:12" x14ac:dyDescent="0.25">
      <c r="B74" s="1012"/>
      <c r="C74" s="1013"/>
      <c r="D74" s="1013"/>
      <c r="E74" s="1013"/>
      <c r="F74" s="1013"/>
      <c r="G74" s="1014"/>
      <c r="H74" s="1012"/>
      <c r="I74" s="1013"/>
      <c r="J74" s="1013"/>
      <c r="K74" s="1013"/>
      <c r="L74" s="1014"/>
    </row>
    <row r="75" spans="2:12" x14ac:dyDescent="0.25">
      <c r="B75" s="1012"/>
      <c r="C75" s="1013"/>
      <c r="D75" s="1013"/>
      <c r="E75" s="1013"/>
      <c r="F75" s="1013"/>
      <c r="G75" s="1014"/>
      <c r="H75" s="1012"/>
      <c r="I75" s="1013"/>
      <c r="J75" s="1013"/>
      <c r="K75" s="1013"/>
      <c r="L75" s="1014"/>
    </row>
    <row r="76" spans="2:12" x14ac:dyDescent="0.25">
      <c r="B76" s="1012"/>
      <c r="C76" s="1013"/>
      <c r="D76" s="1013"/>
      <c r="E76" s="1013"/>
      <c r="F76" s="1013"/>
      <c r="G76" s="1014"/>
      <c r="H76" s="1012"/>
      <c r="I76" s="1013"/>
      <c r="J76" s="1013"/>
      <c r="K76" s="1013"/>
      <c r="L76" s="1014"/>
    </row>
    <row r="77" spans="2:12" x14ac:dyDescent="0.25">
      <c r="B77" s="1012"/>
      <c r="C77" s="1013"/>
      <c r="D77" s="1013"/>
      <c r="E77" s="1013"/>
      <c r="F77" s="1013"/>
      <c r="G77" s="1014"/>
      <c r="H77" s="1012"/>
      <c r="I77" s="1013"/>
      <c r="J77" s="1013"/>
      <c r="K77" s="1013"/>
      <c r="L77" s="1014"/>
    </row>
    <row r="78" spans="2:12" x14ac:dyDescent="0.25">
      <c r="B78" s="1012"/>
      <c r="C78" s="1013"/>
      <c r="D78" s="1013"/>
      <c r="E78" s="1013"/>
      <c r="F78" s="1013"/>
      <c r="G78" s="1014"/>
      <c r="H78" s="1012"/>
      <c r="I78" s="1013"/>
      <c r="J78" s="1013"/>
      <c r="K78" s="1013"/>
      <c r="L78" s="1014"/>
    </row>
    <row r="79" spans="2:12" x14ac:dyDescent="0.25">
      <c r="B79" s="1012"/>
      <c r="C79" s="1013"/>
      <c r="D79" s="1013"/>
      <c r="E79" s="1013"/>
      <c r="F79" s="1013"/>
      <c r="G79" s="1014"/>
      <c r="H79" s="1012"/>
      <c r="I79" s="1013"/>
      <c r="J79" s="1013"/>
      <c r="K79" s="1013"/>
      <c r="L79" s="1014"/>
    </row>
    <row r="80" spans="2:12" x14ac:dyDescent="0.25">
      <c r="B80" s="1012"/>
      <c r="C80" s="1013"/>
      <c r="D80" s="1013"/>
      <c r="E80" s="1013"/>
      <c r="F80" s="1013"/>
      <c r="G80" s="1014"/>
      <c r="H80" s="1012"/>
      <c r="I80" s="1013"/>
      <c r="J80" s="1013"/>
      <c r="K80" s="1013"/>
      <c r="L80" s="1014"/>
    </row>
    <row r="81" spans="2:12" x14ac:dyDescent="0.25">
      <c r="B81" s="1012"/>
      <c r="C81" s="1013"/>
      <c r="D81" s="1013"/>
      <c r="E81" s="1013"/>
      <c r="F81" s="1013"/>
      <c r="G81" s="1014"/>
      <c r="H81" s="1012"/>
      <c r="I81" s="1013"/>
      <c r="J81" s="1013"/>
      <c r="K81" s="1013"/>
      <c r="L81" s="1014"/>
    </row>
    <row r="82" spans="2:12" x14ac:dyDescent="0.25">
      <c r="B82" s="1012"/>
      <c r="C82" s="1013"/>
      <c r="D82" s="1013"/>
      <c r="E82" s="1013"/>
      <c r="F82" s="1013"/>
      <c r="G82" s="1014"/>
      <c r="H82" s="1012"/>
      <c r="I82" s="1013"/>
      <c r="J82" s="1013"/>
      <c r="K82" s="1013"/>
      <c r="L82" s="1014"/>
    </row>
    <row r="83" spans="2:12" ht="45.75" customHeight="1" thickBot="1" x14ac:dyDescent="0.3">
      <c r="B83" s="1012"/>
      <c r="C83" s="1013"/>
      <c r="D83" s="1013"/>
      <c r="E83" s="1013"/>
      <c r="F83" s="1013"/>
      <c r="G83" s="1014"/>
      <c r="H83" s="1012"/>
      <c r="I83" s="1013"/>
      <c r="J83" s="1013"/>
      <c r="K83" s="1013"/>
      <c r="L83" s="1014"/>
    </row>
    <row r="84" spans="2:12" ht="15" customHeight="1" x14ac:dyDescent="0.25">
      <c r="B84" s="1015" t="s">
        <v>1221</v>
      </c>
      <c r="C84" s="1016"/>
      <c r="D84" s="1016"/>
      <c r="E84" s="1016"/>
      <c r="F84" s="1016"/>
      <c r="G84" s="1016"/>
      <c r="H84" s="1016"/>
      <c r="I84" s="1016"/>
      <c r="J84" s="1016"/>
      <c r="K84" s="1016"/>
      <c r="L84" s="1017"/>
    </row>
    <row r="85" spans="2:12" ht="15.75" thickBot="1" x14ac:dyDescent="0.3">
      <c r="B85" s="1018"/>
      <c r="C85" s="1019"/>
      <c r="D85" s="1019"/>
      <c r="E85" s="1019"/>
      <c r="F85" s="1019"/>
      <c r="G85" s="1019"/>
      <c r="H85" s="1019"/>
      <c r="I85" s="1019"/>
      <c r="J85" s="1019"/>
      <c r="K85" s="1019"/>
      <c r="L85" s="1020"/>
    </row>
  </sheetData>
  <mergeCells count="25">
    <mergeCell ref="B68:G69"/>
    <mergeCell ref="H68:L69"/>
    <mergeCell ref="B70:G83"/>
    <mergeCell ref="H70:L83"/>
    <mergeCell ref="B84:L85"/>
    <mergeCell ref="B54:G67"/>
    <mergeCell ref="H54:L67"/>
    <mergeCell ref="B6:G19"/>
    <mergeCell ref="H6:L19"/>
    <mergeCell ref="B20:G21"/>
    <mergeCell ref="H20:L21"/>
    <mergeCell ref="B22:G35"/>
    <mergeCell ref="H22:L35"/>
    <mergeCell ref="B36:L37"/>
    <mergeCell ref="B38:G51"/>
    <mergeCell ref="H38:L51"/>
    <mergeCell ref="B52:G53"/>
    <mergeCell ref="H52:L53"/>
    <mergeCell ref="B1:L2"/>
    <mergeCell ref="B3:E3"/>
    <mergeCell ref="G3:I3"/>
    <mergeCell ref="J3:L3"/>
    <mergeCell ref="B4:H5"/>
    <mergeCell ref="K4:L4"/>
    <mergeCell ref="K5:L5"/>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topLeftCell="A110" zoomScale="85" zoomScaleNormal="85" zoomScaleSheetLayoutView="85" zoomScalePageLayoutView="110" workbookViewId="0">
      <selection activeCell="N27" sqref="N27"/>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9.5703125" style="126" customWidth="1"/>
    <col min="8" max="8" width="8.5703125" style="126" customWidth="1"/>
    <col min="9" max="9" width="22.42578125" style="126" customWidth="1"/>
    <col min="10" max="10" width="13" style="126" customWidth="1"/>
    <col min="11" max="11" width="13.42578125" style="126" customWidth="1"/>
    <col min="12" max="12" width="9.5703125" style="126" customWidth="1"/>
    <col min="13" max="13" width="11.42578125" style="126" hidden="1" customWidth="1"/>
    <col min="14" max="16384" width="11.42578125" style="126"/>
  </cols>
  <sheetData>
    <row r="1" spans="2:12" ht="27.75" customHeight="1" x14ac:dyDescent="0.25">
      <c r="B1" s="989" t="s">
        <v>329</v>
      </c>
      <c r="C1" s="990"/>
      <c r="D1" s="990"/>
      <c r="E1" s="990"/>
      <c r="F1" s="990"/>
      <c r="G1" s="990"/>
      <c r="H1" s="990"/>
      <c r="I1" s="990"/>
      <c r="J1" s="990"/>
      <c r="K1" s="990"/>
      <c r="L1" s="991"/>
    </row>
    <row r="2" spans="2:12" ht="11.25" customHeight="1" x14ac:dyDescent="0.25">
      <c r="B2" s="992"/>
      <c r="C2" s="993"/>
      <c r="D2" s="993"/>
      <c r="E2" s="993"/>
      <c r="F2" s="993"/>
      <c r="G2" s="993"/>
      <c r="H2" s="993"/>
      <c r="I2" s="993"/>
      <c r="J2" s="993"/>
      <c r="K2" s="993"/>
      <c r="L2" s="994"/>
    </row>
    <row r="3" spans="2:12" ht="24.95" customHeight="1" x14ac:dyDescent="0.25">
      <c r="B3" s="995" t="s">
        <v>375</v>
      </c>
      <c r="C3" s="996"/>
      <c r="D3" s="996"/>
      <c r="E3" s="997"/>
      <c r="F3" s="189">
        <v>44063</v>
      </c>
      <c r="G3" s="995" t="s">
        <v>376</v>
      </c>
      <c r="H3" s="996"/>
      <c r="I3" s="997"/>
      <c r="J3" s="1028">
        <v>44069</v>
      </c>
      <c r="K3" s="1029"/>
      <c r="L3" s="1030"/>
    </row>
    <row r="4" spans="2:12" ht="24.95" customHeight="1" x14ac:dyDescent="0.25">
      <c r="B4" s="1001" t="s">
        <v>327</v>
      </c>
      <c r="C4" s="1002"/>
      <c r="D4" s="1002"/>
      <c r="E4" s="1002"/>
      <c r="F4" s="1002"/>
      <c r="G4" s="1002"/>
      <c r="H4" s="1003"/>
      <c r="I4" s="155" t="s">
        <v>592</v>
      </c>
      <c r="J4" s="155" t="s">
        <v>2</v>
      </c>
      <c r="K4" s="1007" t="s">
        <v>0</v>
      </c>
      <c r="L4" s="1008"/>
    </row>
    <row r="5" spans="2:12" ht="24.95" customHeight="1" x14ac:dyDescent="0.25">
      <c r="B5" s="1004"/>
      <c r="C5" s="1005"/>
      <c r="D5" s="1005"/>
      <c r="E5" s="1005"/>
      <c r="F5" s="1005"/>
      <c r="G5" s="1005"/>
      <c r="H5" s="1006"/>
      <c r="I5" s="127" t="s">
        <v>593</v>
      </c>
      <c r="J5" s="155">
        <v>2</v>
      </c>
      <c r="K5" s="995" t="s">
        <v>377</v>
      </c>
      <c r="L5" s="996"/>
    </row>
    <row r="6" spans="2:12" ht="15.75" customHeight="1" x14ac:dyDescent="0.25">
      <c r="B6" s="1012" t="s">
        <v>546</v>
      </c>
      <c r="C6" s="1013"/>
      <c r="D6" s="1013"/>
      <c r="E6" s="1013"/>
      <c r="F6" s="1013"/>
      <c r="G6" s="1014"/>
      <c r="H6" s="1012" t="s">
        <v>547</v>
      </c>
      <c r="I6" s="1013"/>
      <c r="J6" s="1013"/>
      <c r="K6" s="1013"/>
      <c r="L6" s="1014"/>
    </row>
    <row r="7" spans="2:12" x14ac:dyDescent="0.25">
      <c r="B7" s="1012"/>
      <c r="C7" s="1013"/>
      <c r="D7" s="1013"/>
      <c r="E7" s="1013"/>
      <c r="F7" s="1013"/>
      <c r="G7" s="1014"/>
      <c r="H7" s="1012"/>
      <c r="I7" s="1013"/>
      <c r="J7" s="1013"/>
      <c r="K7" s="1013"/>
      <c r="L7" s="1014"/>
    </row>
    <row r="8" spans="2:12" x14ac:dyDescent="0.25">
      <c r="B8" s="1012"/>
      <c r="C8" s="1013"/>
      <c r="D8" s="1013"/>
      <c r="E8" s="1013"/>
      <c r="F8" s="1013"/>
      <c r="G8" s="1014"/>
      <c r="H8" s="1012"/>
      <c r="I8" s="1013"/>
      <c r="J8" s="1013"/>
      <c r="K8" s="1013"/>
      <c r="L8" s="1014"/>
    </row>
    <row r="9" spans="2:12" x14ac:dyDescent="0.25">
      <c r="B9" s="1012"/>
      <c r="C9" s="1013"/>
      <c r="D9" s="1013"/>
      <c r="E9" s="1013"/>
      <c r="F9" s="1013"/>
      <c r="G9" s="1014"/>
      <c r="H9" s="1012"/>
      <c r="I9" s="1013"/>
      <c r="J9" s="1013"/>
      <c r="K9" s="1013"/>
      <c r="L9" s="1014"/>
    </row>
    <row r="10" spans="2:12" x14ac:dyDescent="0.25">
      <c r="B10" s="1012"/>
      <c r="C10" s="1013"/>
      <c r="D10" s="1013"/>
      <c r="E10" s="1013"/>
      <c r="F10" s="1013"/>
      <c r="G10" s="1014"/>
      <c r="H10" s="1012"/>
      <c r="I10" s="1013"/>
      <c r="J10" s="1013"/>
      <c r="K10" s="1013"/>
      <c r="L10" s="1014"/>
    </row>
    <row r="11" spans="2:12" x14ac:dyDescent="0.25">
      <c r="B11" s="1012"/>
      <c r="C11" s="1013"/>
      <c r="D11" s="1013"/>
      <c r="E11" s="1013"/>
      <c r="F11" s="1013"/>
      <c r="G11" s="1014"/>
      <c r="H11" s="1012"/>
      <c r="I11" s="1013"/>
      <c r="J11" s="1013"/>
      <c r="K11" s="1013"/>
      <c r="L11" s="1014"/>
    </row>
    <row r="12" spans="2:12" x14ac:dyDescent="0.25">
      <c r="B12" s="1012"/>
      <c r="C12" s="1013"/>
      <c r="D12" s="1013"/>
      <c r="E12" s="1013"/>
      <c r="F12" s="1013"/>
      <c r="G12" s="1014"/>
      <c r="H12" s="1012"/>
      <c r="I12" s="1013"/>
      <c r="J12" s="1013"/>
      <c r="K12" s="1013"/>
      <c r="L12" s="1014"/>
    </row>
    <row r="13" spans="2:12" x14ac:dyDescent="0.25">
      <c r="B13" s="1012"/>
      <c r="C13" s="1013"/>
      <c r="D13" s="1013"/>
      <c r="E13" s="1013"/>
      <c r="F13" s="1013"/>
      <c r="G13" s="1014"/>
      <c r="H13" s="1012"/>
      <c r="I13" s="1013"/>
      <c r="J13" s="1013"/>
      <c r="K13" s="1013"/>
      <c r="L13" s="1014"/>
    </row>
    <row r="14" spans="2:12" x14ac:dyDescent="0.25">
      <c r="B14" s="1012"/>
      <c r="C14" s="1013"/>
      <c r="D14" s="1013"/>
      <c r="E14" s="1013"/>
      <c r="F14" s="1013"/>
      <c r="G14" s="1014"/>
      <c r="H14" s="1012"/>
      <c r="I14" s="1013"/>
      <c r="J14" s="1013"/>
      <c r="K14" s="1013"/>
      <c r="L14" s="1014"/>
    </row>
    <row r="15" spans="2:12" x14ac:dyDescent="0.25">
      <c r="B15" s="1012"/>
      <c r="C15" s="1013"/>
      <c r="D15" s="1013"/>
      <c r="E15" s="1013"/>
      <c r="F15" s="1013"/>
      <c r="G15" s="1014"/>
      <c r="H15" s="1012"/>
      <c r="I15" s="1013"/>
      <c r="J15" s="1013"/>
      <c r="K15" s="1013"/>
      <c r="L15" s="1014"/>
    </row>
    <row r="16" spans="2:12" x14ac:dyDescent="0.25">
      <c r="B16" s="1012"/>
      <c r="C16" s="1013"/>
      <c r="D16" s="1013"/>
      <c r="E16" s="1013"/>
      <c r="F16" s="1013"/>
      <c r="G16" s="1014"/>
      <c r="H16" s="1012"/>
      <c r="I16" s="1013"/>
      <c r="J16" s="1013"/>
      <c r="K16" s="1013"/>
      <c r="L16" s="1014"/>
    </row>
    <row r="17" spans="2:13" x14ac:dyDescent="0.25">
      <c r="B17" s="1012"/>
      <c r="C17" s="1013"/>
      <c r="D17" s="1013"/>
      <c r="E17" s="1013"/>
      <c r="F17" s="1013"/>
      <c r="G17" s="1014"/>
      <c r="H17" s="1012"/>
      <c r="I17" s="1013"/>
      <c r="J17" s="1013"/>
      <c r="K17" s="1013"/>
      <c r="L17" s="1014"/>
    </row>
    <row r="18" spans="2:13" x14ac:dyDescent="0.25">
      <c r="B18" s="1012"/>
      <c r="C18" s="1013"/>
      <c r="D18" s="1013"/>
      <c r="E18" s="1013"/>
      <c r="F18" s="1013"/>
      <c r="G18" s="1014"/>
      <c r="H18" s="1012"/>
      <c r="I18" s="1013"/>
      <c r="J18" s="1013"/>
      <c r="K18" s="1013"/>
      <c r="L18" s="1014"/>
    </row>
    <row r="19" spans="2:13" x14ac:dyDescent="0.25">
      <c r="B19" s="1012"/>
      <c r="C19" s="1013"/>
      <c r="D19" s="1013"/>
      <c r="E19" s="1013"/>
      <c r="F19" s="1013"/>
      <c r="G19" s="1014"/>
      <c r="H19" s="1012"/>
      <c r="I19" s="1013"/>
      <c r="J19" s="1013"/>
      <c r="K19" s="1013"/>
      <c r="L19" s="1014"/>
    </row>
    <row r="20" spans="2:13" ht="25.15" customHeight="1" x14ac:dyDescent="0.25">
      <c r="B20" s="1027" t="s">
        <v>1173</v>
      </c>
      <c r="C20" s="1027"/>
      <c r="D20" s="1027"/>
      <c r="E20" s="1027"/>
      <c r="F20" s="1027"/>
      <c r="G20" s="1027"/>
      <c r="H20" s="1027" t="s">
        <v>1173</v>
      </c>
      <c r="I20" s="1027"/>
      <c r="J20" s="1027"/>
      <c r="K20" s="1027"/>
      <c r="L20" s="1027"/>
      <c r="M20" s="1027"/>
    </row>
    <row r="21" spans="2:13" ht="18" customHeight="1" thickBot="1" x14ac:dyDescent="0.3">
      <c r="B21" s="1027"/>
      <c r="C21" s="1027"/>
      <c r="D21" s="1027"/>
      <c r="E21" s="1027"/>
      <c r="F21" s="1027"/>
      <c r="G21" s="1027"/>
      <c r="H21" s="1027"/>
      <c r="I21" s="1027"/>
      <c r="J21" s="1027"/>
      <c r="K21" s="1027"/>
      <c r="L21" s="1027"/>
      <c r="M21" s="1027"/>
    </row>
    <row r="22" spans="2:13" ht="15.75" customHeight="1" x14ac:dyDescent="0.25">
      <c r="B22" s="1009" t="s">
        <v>608</v>
      </c>
      <c r="C22" s="1010"/>
      <c r="D22" s="1010"/>
      <c r="E22" s="1010"/>
      <c r="F22" s="1010"/>
      <c r="G22" s="1011"/>
      <c r="H22" s="1009" t="s">
        <v>609</v>
      </c>
      <c r="I22" s="1010"/>
      <c r="J22" s="1010"/>
      <c r="K22" s="1010"/>
      <c r="L22" s="1011"/>
    </row>
    <row r="23" spans="2:13" x14ac:dyDescent="0.25">
      <c r="B23" s="1012"/>
      <c r="C23" s="1013"/>
      <c r="D23" s="1013"/>
      <c r="E23" s="1013"/>
      <c r="F23" s="1013"/>
      <c r="G23" s="1014"/>
      <c r="H23" s="1012"/>
      <c r="I23" s="1013"/>
      <c r="J23" s="1013"/>
      <c r="K23" s="1013"/>
      <c r="L23" s="1014"/>
    </row>
    <row r="24" spans="2:13" x14ac:dyDescent="0.25">
      <c r="B24" s="1012"/>
      <c r="C24" s="1013"/>
      <c r="D24" s="1013"/>
      <c r="E24" s="1013"/>
      <c r="F24" s="1013"/>
      <c r="G24" s="1014"/>
      <c r="H24" s="1012"/>
      <c r="I24" s="1013"/>
      <c r="J24" s="1013"/>
      <c r="K24" s="1013"/>
      <c r="L24" s="1014"/>
    </row>
    <row r="25" spans="2:13" x14ac:dyDescent="0.25">
      <c r="B25" s="1012"/>
      <c r="C25" s="1013"/>
      <c r="D25" s="1013"/>
      <c r="E25" s="1013"/>
      <c r="F25" s="1013"/>
      <c r="G25" s="1014"/>
      <c r="H25" s="1012"/>
      <c r="I25" s="1013"/>
      <c r="J25" s="1013"/>
      <c r="K25" s="1013"/>
      <c r="L25" s="1014"/>
    </row>
    <row r="26" spans="2:13" x14ac:dyDescent="0.25">
      <c r="B26" s="1012"/>
      <c r="C26" s="1013"/>
      <c r="D26" s="1013"/>
      <c r="E26" s="1013"/>
      <c r="F26" s="1013"/>
      <c r="G26" s="1014"/>
      <c r="H26" s="1012"/>
      <c r="I26" s="1013"/>
      <c r="J26" s="1013"/>
      <c r="K26" s="1013"/>
      <c r="L26" s="1014"/>
    </row>
    <row r="27" spans="2:13" x14ac:dyDescent="0.25">
      <c r="B27" s="1012"/>
      <c r="C27" s="1013"/>
      <c r="D27" s="1013"/>
      <c r="E27" s="1013"/>
      <c r="F27" s="1013"/>
      <c r="G27" s="1014"/>
      <c r="H27" s="1012"/>
      <c r="I27" s="1013"/>
      <c r="J27" s="1013"/>
      <c r="K27" s="1013"/>
      <c r="L27" s="1014"/>
    </row>
    <row r="28" spans="2:13" x14ac:dyDescent="0.25">
      <c r="B28" s="1012"/>
      <c r="C28" s="1013"/>
      <c r="D28" s="1013"/>
      <c r="E28" s="1013"/>
      <c r="F28" s="1013"/>
      <c r="G28" s="1014"/>
      <c r="H28" s="1012"/>
      <c r="I28" s="1013"/>
      <c r="J28" s="1013"/>
      <c r="K28" s="1013"/>
      <c r="L28" s="1014"/>
    </row>
    <row r="29" spans="2:13" x14ac:dyDescent="0.25">
      <c r="B29" s="1012"/>
      <c r="C29" s="1013"/>
      <c r="D29" s="1013"/>
      <c r="E29" s="1013"/>
      <c r="F29" s="1013"/>
      <c r="G29" s="1014"/>
      <c r="H29" s="1012"/>
      <c r="I29" s="1013"/>
      <c r="J29" s="1013"/>
      <c r="K29" s="1013"/>
      <c r="L29" s="1014"/>
    </row>
    <row r="30" spans="2:13" x14ac:dyDescent="0.25">
      <c r="B30" s="1012"/>
      <c r="C30" s="1013"/>
      <c r="D30" s="1013"/>
      <c r="E30" s="1013"/>
      <c r="F30" s="1013"/>
      <c r="G30" s="1014"/>
      <c r="H30" s="1012"/>
      <c r="I30" s="1013"/>
      <c r="J30" s="1013"/>
      <c r="K30" s="1013"/>
      <c r="L30" s="1014"/>
    </row>
    <row r="31" spans="2:13" x14ac:dyDescent="0.25">
      <c r="B31" s="1012"/>
      <c r="C31" s="1013"/>
      <c r="D31" s="1013"/>
      <c r="E31" s="1013"/>
      <c r="F31" s="1013"/>
      <c r="G31" s="1014"/>
      <c r="H31" s="1012"/>
      <c r="I31" s="1013"/>
      <c r="J31" s="1013"/>
      <c r="K31" s="1013"/>
      <c r="L31" s="1014"/>
    </row>
    <row r="32" spans="2:13" x14ac:dyDescent="0.25">
      <c r="B32" s="1012"/>
      <c r="C32" s="1013"/>
      <c r="D32" s="1013"/>
      <c r="E32" s="1013"/>
      <c r="F32" s="1013"/>
      <c r="G32" s="1014"/>
      <c r="H32" s="1012"/>
      <c r="I32" s="1013"/>
      <c r="J32" s="1013"/>
      <c r="K32" s="1013"/>
      <c r="L32" s="1014"/>
    </row>
    <row r="33" spans="2:13" x14ac:dyDescent="0.25">
      <c r="B33" s="1012"/>
      <c r="C33" s="1013"/>
      <c r="D33" s="1013"/>
      <c r="E33" s="1013"/>
      <c r="F33" s="1013"/>
      <c r="G33" s="1014"/>
      <c r="H33" s="1012"/>
      <c r="I33" s="1013"/>
      <c r="J33" s="1013"/>
      <c r="K33" s="1013"/>
      <c r="L33" s="1014"/>
    </row>
    <row r="34" spans="2:13" x14ac:dyDescent="0.25">
      <c r="B34" s="1012"/>
      <c r="C34" s="1013"/>
      <c r="D34" s="1013"/>
      <c r="E34" s="1013"/>
      <c r="F34" s="1013"/>
      <c r="G34" s="1014"/>
      <c r="H34" s="1012"/>
      <c r="I34" s="1013"/>
      <c r="J34" s="1013"/>
      <c r="K34" s="1013"/>
      <c r="L34" s="1014"/>
    </row>
    <row r="35" spans="2:13" ht="15.75" thickBot="1" x14ac:dyDescent="0.3">
      <c r="B35" s="1012"/>
      <c r="C35" s="1013"/>
      <c r="D35" s="1013"/>
      <c r="E35" s="1013"/>
      <c r="F35" s="1013"/>
      <c r="G35" s="1014"/>
      <c r="H35" s="1012"/>
      <c r="I35" s="1013"/>
      <c r="J35" s="1013"/>
      <c r="K35" s="1013"/>
      <c r="L35" s="1014"/>
    </row>
    <row r="36" spans="2:13" ht="21.6" customHeight="1" x14ac:dyDescent="0.25">
      <c r="B36" s="1031" t="s">
        <v>1173</v>
      </c>
      <c r="C36" s="1032"/>
      <c r="D36" s="1032"/>
      <c r="E36" s="1032"/>
      <c r="F36" s="1032"/>
      <c r="G36" s="1033"/>
      <c r="H36" s="1037" t="s">
        <v>1173</v>
      </c>
      <c r="I36" s="1027"/>
      <c r="J36" s="1027"/>
      <c r="K36" s="1027"/>
      <c r="L36" s="1027"/>
      <c r="M36" s="1038"/>
    </row>
    <row r="37" spans="2:13" ht="26.45" customHeight="1" thickBot="1" x14ac:dyDescent="0.3">
      <c r="B37" s="1034"/>
      <c r="C37" s="1035"/>
      <c r="D37" s="1035"/>
      <c r="E37" s="1035"/>
      <c r="F37" s="1035"/>
      <c r="G37" s="1036"/>
      <c r="H37" s="1034"/>
      <c r="I37" s="1035"/>
      <c r="J37" s="1035"/>
      <c r="K37" s="1035"/>
      <c r="L37" s="1035"/>
      <c r="M37" s="1036"/>
    </row>
    <row r="38" spans="2:13" x14ac:dyDescent="0.25">
      <c r="B38" s="1009" t="s">
        <v>610</v>
      </c>
      <c r="C38" s="1010"/>
      <c r="D38" s="1010"/>
      <c r="E38" s="1010"/>
      <c r="F38" s="1010"/>
      <c r="G38" s="1011"/>
      <c r="H38" s="1009" t="s">
        <v>611</v>
      </c>
      <c r="I38" s="1010"/>
      <c r="J38" s="1010"/>
      <c r="K38" s="1010"/>
      <c r="L38" s="1011"/>
    </row>
    <row r="39" spans="2:13" x14ac:dyDescent="0.25">
      <c r="B39" s="1012"/>
      <c r="C39" s="1013"/>
      <c r="D39" s="1013"/>
      <c r="E39" s="1013"/>
      <c r="F39" s="1013"/>
      <c r="G39" s="1014"/>
      <c r="H39" s="1012"/>
      <c r="I39" s="1013"/>
      <c r="J39" s="1013"/>
      <c r="K39" s="1013"/>
      <c r="L39" s="1014"/>
    </row>
    <row r="40" spans="2:13" x14ac:dyDescent="0.25">
      <c r="B40" s="1012"/>
      <c r="C40" s="1013"/>
      <c r="D40" s="1013"/>
      <c r="E40" s="1013"/>
      <c r="F40" s="1013"/>
      <c r="G40" s="1014"/>
      <c r="H40" s="1012"/>
      <c r="I40" s="1013"/>
      <c r="J40" s="1013"/>
      <c r="K40" s="1013"/>
      <c r="L40" s="1014"/>
    </row>
    <row r="41" spans="2:13" x14ac:dyDescent="0.25">
      <c r="B41" s="1012"/>
      <c r="C41" s="1013"/>
      <c r="D41" s="1013"/>
      <c r="E41" s="1013"/>
      <c r="F41" s="1013"/>
      <c r="G41" s="1014"/>
      <c r="H41" s="1012"/>
      <c r="I41" s="1013"/>
      <c r="J41" s="1013"/>
      <c r="K41" s="1013"/>
      <c r="L41" s="1014"/>
    </row>
    <row r="42" spans="2:13" x14ac:dyDescent="0.25">
      <c r="B42" s="1012"/>
      <c r="C42" s="1013"/>
      <c r="D42" s="1013"/>
      <c r="E42" s="1013"/>
      <c r="F42" s="1013"/>
      <c r="G42" s="1014"/>
      <c r="H42" s="1012"/>
      <c r="I42" s="1013"/>
      <c r="J42" s="1013"/>
      <c r="K42" s="1013"/>
      <c r="L42" s="1014"/>
    </row>
    <row r="43" spans="2:13" x14ac:dyDescent="0.25">
      <c r="B43" s="1012"/>
      <c r="C43" s="1013"/>
      <c r="D43" s="1013"/>
      <c r="E43" s="1013"/>
      <c r="F43" s="1013"/>
      <c r="G43" s="1014"/>
      <c r="H43" s="1012"/>
      <c r="I43" s="1013"/>
      <c r="J43" s="1013"/>
      <c r="K43" s="1013"/>
      <c r="L43" s="1014"/>
    </row>
    <row r="44" spans="2:13" x14ac:dyDescent="0.25">
      <c r="B44" s="1012"/>
      <c r="C44" s="1013"/>
      <c r="D44" s="1013"/>
      <c r="E44" s="1013"/>
      <c r="F44" s="1013"/>
      <c r="G44" s="1014"/>
      <c r="H44" s="1012"/>
      <c r="I44" s="1013"/>
      <c r="J44" s="1013"/>
      <c r="K44" s="1013"/>
      <c r="L44" s="1014"/>
    </row>
    <row r="45" spans="2:13" x14ac:dyDescent="0.25">
      <c r="B45" s="1012"/>
      <c r="C45" s="1013"/>
      <c r="D45" s="1013"/>
      <c r="E45" s="1013"/>
      <c r="F45" s="1013"/>
      <c r="G45" s="1014"/>
      <c r="H45" s="1012"/>
      <c r="I45" s="1013"/>
      <c r="J45" s="1013"/>
      <c r="K45" s="1013"/>
      <c r="L45" s="1014"/>
    </row>
    <row r="46" spans="2:13" x14ac:dyDescent="0.25">
      <c r="B46" s="1012"/>
      <c r="C46" s="1013"/>
      <c r="D46" s="1013"/>
      <c r="E46" s="1013"/>
      <c r="F46" s="1013"/>
      <c r="G46" s="1014"/>
      <c r="H46" s="1012"/>
      <c r="I46" s="1013"/>
      <c r="J46" s="1013"/>
      <c r="K46" s="1013"/>
      <c r="L46" s="1014"/>
    </row>
    <row r="47" spans="2:13" x14ac:dyDescent="0.25">
      <c r="B47" s="1012"/>
      <c r="C47" s="1013"/>
      <c r="D47" s="1013"/>
      <c r="E47" s="1013"/>
      <c r="F47" s="1013"/>
      <c r="G47" s="1014"/>
      <c r="H47" s="1012"/>
      <c r="I47" s="1013"/>
      <c r="J47" s="1013"/>
      <c r="K47" s="1013"/>
      <c r="L47" s="1014"/>
    </row>
    <row r="48" spans="2:13" x14ac:dyDescent="0.25">
      <c r="B48" s="1012"/>
      <c r="C48" s="1013"/>
      <c r="D48" s="1013"/>
      <c r="E48" s="1013"/>
      <c r="F48" s="1013"/>
      <c r="G48" s="1014"/>
      <c r="H48" s="1012"/>
      <c r="I48" s="1013"/>
      <c r="J48" s="1013"/>
      <c r="K48" s="1013"/>
      <c r="L48" s="1014"/>
    </row>
    <row r="49" spans="2:13" x14ac:dyDescent="0.25">
      <c r="B49" s="1012"/>
      <c r="C49" s="1013"/>
      <c r="D49" s="1013"/>
      <c r="E49" s="1013"/>
      <c r="F49" s="1013"/>
      <c r="G49" s="1014"/>
      <c r="H49" s="1012"/>
      <c r="I49" s="1013"/>
      <c r="J49" s="1013"/>
      <c r="K49" s="1013"/>
      <c r="L49" s="1014"/>
    </row>
    <row r="50" spans="2:13" x14ac:dyDescent="0.25">
      <c r="B50" s="1012"/>
      <c r="C50" s="1013"/>
      <c r="D50" s="1013"/>
      <c r="E50" s="1013"/>
      <c r="F50" s="1013"/>
      <c r="G50" s="1014"/>
      <c r="H50" s="1012"/>
      <c r="I50" s="1013"/>
      <c r="J50" s="1013"/>
      <c r="K50" s="1013"/>
      <c r="L50" s="1014"/>
    </row>
    <row r="51" spans="2:13" ht="15.75" thickBot="1" x14ac:dyDescent="0.3">
      <c r="B51" s="1012"/>
      <c r="C51" s="1013"/>
      <c r="D51" s="1013"/>
      <c r="E51" s="1013"/>
      <c r="F51" s="1013"/>
      <c r="G51" s="1014"/>
      <c r="H51" s="1012"/>
      <c r="I51" s="1013"/>
      <c r="J51" s="1013"/>
      <c r="K51" s="1013"/>
      <c r="L51" s="1014"/>
    </row>
    <row r="52" spans="2:13" ht="20.45" customHeight="1" x14ac:dyDescent="0.25">
      <c r="B52" s="1031" t="s">
        <v>1176</v>
      </c>
      <c r="C52" s="1032"/>
      <c r="D52" s="1032"/>
      <c r="E52" s="1032"/>
      <c r="F52" s="1032"/>
      <c r="G52" s="1033"/>
      <c r="H52" s="1037" t="s">
        <v>1177</v>
      </c>
      <c r="I52" s="1027"/>
      <c r="J52" s="1027"/>
      <c r="K52" s="1027"/>
      <c r="L52" s="1027"/>
      <c r="M52" s="1038"/>
    </row>
    <row r="53" spans="2:13" ht="17.45" customHeight="1" thickBot="1" x14ac:dyDescent="0.3">
      <c r="B53" s="1034"/>
      <c r="C53" s="1035"/>
      <c r="D53" s="1035"/>
      <c r="E53" s="1035"/>
      <c r="F53" s="1035"/>
      <c r="G53" s="1036"/>
      <c r="H53" s="1034"/>
      <c r="I53" s="1035"/>
      <c r="J53" s="1035"/>
      <c r="K53" s="1035"/>
      <c r="L53" s="1035"/>
      <c r="M53" s="1036"/>
    </row>
    <row r="54" spans="2:13" x14ac:dyDescent="0.25">
      <c r="B54" s="1009" t="s">
        <v>610</v>
      </c>
      <c r="C54" s="1010"/>
      <c r="D54" s="1010"/>
      <c r="E54" s="1010"/>
      <c r="F54" s="1010"/>
      <c r="G54" s="1011"/>
      <c r="H54" s="1009" t="s">
        <v>611</v>
      </c>
      <c r="I54" s="1010"/>
      <c r="J54" s="1010"/>
      <c r="K54" s="1010"/>
      <c r="L54" s="1011"/>
    </row>
    <row r="55" spans="2:13" x14ac:dyDescent="0.25">
      <c r="B55" s="1012"/>
      <c r="C55" s="1013"/>
      <c r="D55" s="1013"/>
      <c r="E55" s="1013"/>
      <c r="F55" s="1013"/>
      <c r="G55" s="1014"/>
      <c r="H55" s="1012"/>
      <c r="I55" s="1013"/>
      <c r="J55" s="1013"/>
      <c r="K55" s="1013"/>
      <c r="L55" s="1014"/>
    </row>
    <row r="56" spans="2:13" x14ac:dyDescent="0.25">
      <c r="B56" s="1012"/>
      <c r="C56" s="1013"/>
      <c r="D56" s="1013"/>
      <c r="E56" s="1013"/>
      <c r="F56" s="1013"/>
      <c r="G56" s="1014"/>
      <c r="H56" s="1012"/>
      <c r="I56" s="1013"/>
      <c r="J56" s="1013"/>
      <c r="K56" s="1013"/>
      <c r="L56" s="1014"/>
    </row>
    <row r="57" spans="2:13" x14ac:dyDescent="0.25">
      <c r="B57" s="1012"/>
      <c r="C57" s="1013"/>
      <c r="D57" s="1013"/>
      <c r="E57" s="1013"/>
      <c r="F57" s="1013"/>
      <c r="G57" s="1014"/>
      <c r="H57" s="1012"/>
      <c r="I57" s="1013"/>
      <c r="J57" s="1013"/>
      <c r="K57" s="1013"/>
      <c r="L57" s="1014"/>
    </row>
    <row r="58" spans="2:13" x14ac:dyDescent="0.25">
      <c r="B58" s="1012"/>
      <c r="C58" s="1013"/>
      <c r="D58" s="1013"/>
      <c r="E58" s="1013"/>
      <c r="F58" s="1013"/>
      <c r="G58" s="1014"/>
      <c r="H58" s="1012"/>
      <c r="I58" s="1013"/>
      <c r="J58" s="1013"/>
      <c r="K58" s="1013"/>
      <c r="L58" s="1014"/>
    </row>
    <row r="59" spans="2:13" x14ac:dyDescent="0.25">
      <c r="B59" s="1012"/>
      <c r="C59" s="1013"/>
      <c r="D59" s="1013"/>
      <c r="E59" s="1013"/>
      <c r="F59" s="1013"/>
      <c r="G59" s="1014"/>
      <c r="H59" s="1012"/>
      <c r="I59" s="1013"/>
      <c r="J59" s="1013"/>
      <c r="K59" s="1013"/>
      <c r="L59" s="1014"/>
    </row>
    <row r="60" spans="2:13" x14ac:dyDescent="0.25">
      <c r="B60" s="1012"/>
      <c r="C60" s="1013"/>
      <c r="D60" s="1013"/>
      <c r="E60" s="1013"/>
      <c r="F60" s="1013"/>
      <c r="G60" s="1014"/>
      <c r="H60" s="1012"/>
      <c r="I60" s="1013"/>
      <c r="J60" s="1013"/>
      <c r="K60" s="1013"/>
      <c r="L60" s="1014"/>
    </row>
    <row r="61" spans="2:13" x14ac:dyDescent="0.25">
      <c r="B61" s="1012"/>
      <c r="C61" s="1013"/>
      <c r="D61" s="1013"/>
      <c r="E61" s="1013"/>
      <c r="F61" s="1013"/>
      <c r="G61" s="1014"/>
      <c r="H61" s="1012"/>
      <c r="I61" s="1013"/>
      <c r="J61" s="1013"/>
      <c r="K61" s="1013"/>
      <c r="L61" s="1014"/>
    </row>
    <row r="62" spans="2:13" x14ac:dyDescent="0.25">
      <c r="B62" s="1012"/>
      <c r="C62" s="1013"/>
      <c r="D62" s="1013"/>
      <c r="E62" s="1013"/>
      <c r="F62" s="1013"/>
      <c r="G62" s="1014"/>
      <c r="H62" s="1012"/>
      <c r="I62" s="1013"/>
      <c r="J62" s="1013"/>
      <c r="K62" s="1013"/>
      <c r="L62" s="1014"/>
    </row>
    <row r="63" spans="2:13" x14ac:dyDescent="0.25">
      <c r="B63" s="1012"/>
      <c r="C63" s="1013"/>
      <c r="D63" s="1013"/>
      <c r="E63" s="1013"/>
      <c r="F63" s="1013"/>
      <c r="G63" s="1014"/>
      <c r="H63" s="1012"/>
      <c r="I63" s="1013"/>
      <c r="J63" s="1013"/>
      <c r="K63" s="1013"/>
      <c r="L63" s="1014"/>
    </row>
    <row r="64" spans="2:13" x14ac:dyDescent="0.25">
      <c r="B64" s="1012"/>
      <c r="C64" s="1013"/>
      <c r="D64" s="1013"/>
      <c r="E64" s="1013"/>
      <c r="F64" s="1013"/>
      <c r="G64" s="1014"/>
      <c r="H64" s="1012"/>
      <c r="I64" s="1013"/>
      <c r="J64" s="1013"/>
      <c r="K64" s="1013"/>
      <c r="L64" s="1014"/>
    </row>
    <row r="65" spans="2:13" x14ac:dyDescent="0.25">
      <c r="B65" s="1012"/>
      <c r="C65" s="1013"/>
      <c r="D65" s="1013"/>
      <c r="E65" s="1013"/>
      <c r="F65" s="1013"/>
      <c r="G65" s="1014"/>
      <c r="H65" s="1012"/>
      <c r="I65" s="1013"/>
      <c r="J65" s="1013"/>
      <c r="K65" s="1013"/>
      <c r="L65" s="1014"/>
    </row>
    <row r="66" spans="2:13" x14ac:dyDescent="0.25">
      <c r="B66" s="1012"/>
      <c r="C66" s="1013"/>
      <c r="D66" s="1013"/>
      <c r="E66" s="1013"/>
      <c r="F66" s="1013"/>
      <c r="G66" s="1014"/>
      <c r="H66" s="1012"/>
      <c r="I66" s="1013"/>
      <c r="J66" s="1013"/>
      <c r="K66" s="1013"/>
      <c r="L66" s="1014"/>
    </row>
    <row r="67" spans="2:13" ht="15.75" thickBot="1" x14ac:dyDescent="0.3">
      <c r="B67" s="1012"/>
      <c r="C67" s="1013"/>
      <c r="D67" s="1013"/>
      <c r="E67" s="1013"/>
      <c r="F67" s="1013"/>
      <c r="G67" s="1014"/>
      <c r="H67" s="1012"/>
      <c r="I67" s="1013"/>
      <c r="J67" s="1013"/>
      <c r="K67" s="1013"/>
      <c r="L67" s="1014"/>
    </row>
    <row r="68" spans="2:13" ht="17.45" customHeight="1" x14ac:dyDescent="0.25">
      <c r="B68" s="1058" t="s">
        <v>1178</v>
      </c>
      <c r="C68" s="1059"/>
      <c r="D68" s="1059"/>
      <c r="E68" s="1059"/>
      <c r="F68" s="1059"/>
      <c r="G68" s="1060"/>
      <c r="H68" s="1051" t="s">
        <v>867</v>
      </c>
      <c r="I68" s="1052"/>
      <c r="J68" s="1052"/>
      <c r="K68" s="1052"/>
      <c r="L68" s="1052"/>
      <c r="M68" s="1053"/>
    </row>
    <row r="69" spans="2:13" ht="28.9" customHeight="1" thickBot="1" x14ac:dyDescent="0.3">
      <c r="B69" s="1054"/>
      <c r="C69" s="1055"/>
      <c r="D69" s="1055"/>
      <c r="E69" s="1055"/>
      <c r="F69" s="1055"/>
      <c r="G69" s="1056"/>
      <c r="H69" s="1054"/>
      <c r="I69" s="1055"/>
      <c r="J69" s="1055"/>
      <c r="K69" s="1055"/>
      <c r="L69" s="1055"/>
      <c r="M69" s="1056"/>
    </row>
    <row r="70" spans="2:13" x14ac:dyDescent="0.25">
      <c r="B70" s="1009" t="s">
        <v>610</v>
      </c>
      <c r="C70" s="1010"/>
      <c r="D70" s="1010"/>
      <c r="E70" s="1010"/>
      <c r="F70" s="1010"/>
      <c r="G70" s="1011"/>
      <c r="H70" s="1009" t="s">
        <v>611</v>
      </c>
      <c r="I70" s="1010"/>
      <c r="J70" s="1010"/>
      <c r="K70" s="1010"/>
      <c r="L70" s="1011"/>
    </row>
    <row r="71" spans="2:13" x14ac:dyDescent="0.25">
      <c r="B71" s="1012"/>
      <c r="C71" s="1013"/>
      <c r="D71" s="1013"/>
      <c r="E71" s="1013"/>
      <c r="F71" s="1013"/>
      <c r="G71" s="1014"/>
      <c r="H71" s="1012"/>
      <c r="I71" s="1013"/>
      <c r="J71" s="1013"/>
      <c r="K71" s="1013"/>
      <c r="L71" s="1014"/>
    </row>
    <row r="72" spans="2:13" x14ac:dyDescent="0.25">
      <c r="B72" s="1012"/>
      <c r="C72" s="1013"/>
      <c r="D72" s="1013"/>
      <c r="E72" s="1013"/>
      <c r="F72" s="1013"/>
      <c r="G72" s="1014"/>
      <c r="H72" s="1012"/>
      <c r="I72" s="1013"/>
      <c r="J72" s="1013"/>
      <c r="K72" s="1013"/>
      <c r="L72" s="1014"/>
    </row>
    <row r="73" spans="2:13" x14ac:dyDescent="0.25">
      <c r="B73" s="1012"/>
      <c r="C73" s="1013"/>
      <c r="D73" s="1013"/>
      <c r="E73" s="1013"/>
      <c r="F73" s="1013"/>
      <c r="G73" s="1014"/>
      <c r="H73" s="1012"/>
      <c r="I73" s="1013"/>
      <c r="J73" s="1013"/>
      <c r="K73" s="1013"/>
      <c r="L73" s="1014"/>
    </row>
    <row r="74" spans="2:13" x14ac:dyDescent="0.25">
      <c r="B74" s="1012"/>
      <c r="C74" s="1013"/>
      <c r="D74" s="1013"/>
      <c r="E74" s="1013"/>
      <c r="F74" s="1013"/>
      <c r="G74" s="1014"/>
      <c r="H74" s="1012"/>
      <c r="I74" s="1013"/>
      <c r="J74" s="1013"/>
      <c r="K74" s="1013"/>
      <c r="L74" s="1014"/>
    </row>
    <row r="75" spans="2:13" x14ac:dyDescent="0.25">
      <c r="B75" s="1012"/>
      <c r="C75" s="1013"/>
      <c r="D75" s="1013"/>
      <c r="E75" s="1013"/>
      <c r="F75" s="1013"/>
      <c r="G75" s="1014"/>
      <c r="H75" s="1012"/>
      <c r="I75" s="1013"/>
      <c r="J75" s="1013"/>
      <c r="K75" s="1013"/>
      <c r="L75" s="1014"/>
    </row>
    <row r="76" spans="2:13" x14ac:dyDescent="0.25">
      <c r="B76" s="1012"/>
      <c r="C76" s="1013"/>
      <c r="D76" s="1013"/>
      <c r="E76" s="1013"/>
      <c r="F76" s="1013"/>
      <c r="G76" s="1014"/>
      <c r="H76" s="1012"/>
      <c r="I76" s="1013"/>
      <c r="J76" s="1013"/>
      <c r="K76" s="1013"/>
      <c r="L76" s="1014"/>
    </row>
    <row r="77" spans="2:13" x14ac:dyDescent="0.25">
      <c r="B77" s="1012"/>
      <c r="C77" s="1013"/>
      <c r="D77" s="1013"/>
      <c r="E77" s="1013"/>
      <c r="F77" s="1013"/>
      <c r="G77" s="1014"/>
      <c r="H77" s="1012"/>
      <c r="I77" s="1013"/>
      <c r="J77" s="1013"/>
      <c r="K77" s="1013"/>
      <c r="L77" s="1014"/>
    </row>
    <row r="78" spans="2:13" x14ac:dyDescent="0.25">
      <c r="B78" s="1012"/>
      <c r="C78" s="1013"/>
      <c r="D78" s="1013"/>
      <c r="E78" s="1013"/>
      <c r="F78" s="1013"/>
      <c r="G78" s="1014"/>
      <c r="H78" s="1012"/>
      <c r="I78" s="1013"/>
      <c r="J78" s="1013"/>
      <c r="K78" s="1013"/>
      <c r="L78" s="1014"/>
    </row>
    <row r="79" spans="2:13" x14ac:dyDescent="0.25">
      <c r="B79" s="1012"/>
      <c r="C79" s="1013"/>
      <c r="D79" s="1013"/>
      <c r="E79" s="1013"/>
      <c r="F79" s="1013"/>
      <c r="G79" s="1014"/>
      <c r="H79" s="1012"/>
      <c r="I79" s="1013"/>
      <c r="J79" s="1013"/>
      <c r="K79" s="1013"/>
      <c r="L79" s="1014"/>
    </row>
    <row r="80" spans="2:13" x14ac:dyDescent="0.25">
      <c r="B80" s="1012"/>
      <c r="C80" s="1013"/>
      <c r="D80" s="1013"/>
      <c r="E80" s="1013"/>
      <c r="F80" s="1013"/>
      <c r="G80" s="1014"/>
      <c r="H80" s="1012"/>
      <c r="I80" s="1013"/>
      <c r="J80" s="1013"/>
      <c r="K80" s="1013"/>
      <c r="L80" s="1014"/>
    </row>
    <row r="81" spans="2:13" x14ac:dyDescent="0.25">
      <c r="B81" s="1012"/>
      <c r="C81" s="1013"/>
      <c r="D81" s="1013"/>
      <c r="E81" s="1013"/>
      <c r="F81" s="1013"/>
      <c r="G81" s="1014"/>
      <c r="H81" s="1012"/>
      <c r="I81" s="1013"/>
      <c r="J81" s="1013"/>
      <c r="K81" s="1013"/>
      <c r="L81" s="1014"/>
    </row>
    <row r="82" spans="2:13" x14ac:dyDescent="0.25">
      <c r="B82" s="1012"/>
      <c r="C82" s="1013"/>
      <c r="D82" s="1013"/>
      <c r="E82" s="1013"/>
      <c r="F82" s="1013"/>
      <c r="G82" s="1014"/>
      <c r="H82" s="1012"/>
      <c r="I82" s="1013"/>
      <c r="J82" s="1013"/>
      <c r="K82" s="1013"/>
      <c r="L82" s="1014"/>
    </row>
    <row r="83" spans="2:13" ht="15.75" thickBot="1" x14ac:dyDescent="0.3">
      <c r="B83" s="1012"/>
      <c r="C83" s="1013"/>
      <c r="D83" s="1013"/>
      <c r="E83" s="1013"/>
      <c r="F83" s="1013"/>
      <c r="G83" s="1014"/>
      <c r="H83" s="1012"/>
      <c r="I83" s="1013"/>
      <c r="J83" s="1013"/>
      <c r="K83" s="1013"/>
      <c r="L83" s="1014"/>
    </row>
    <row r="84" spans="2:13" ht="25.9" customHeight="1" x14ac:dyDescent="0.25">
      <c r="B84" s="1031"/>
      <c r="C84" s="1032"/>
      <c r="D84" s="1032"/>
      <c r="E84" s="1032"/>
      <c r="F84" s="1032"/>
      <c r="G84" s="1033"/>
      <c r="H84" s="1031"/>
      <c r="I84" s="1032"/>
      <c r="J84" s="1032"/>
      <c r="K84" s="1032"/>
      <c r="L84" s="1032"/>
      <c r="M84" s="1033"/>
    </row>
    <row r="85" spans="2:13" ht="19.899999999999999" customHeight="1" thickBot="1" x14ac:dyDescent="0.3">
      <c r="B85" s="1034"/>
      <c r="C85" s="1035"/>
      <c r="D85" s="1035"/>
      <c r="E85" s="1035"/>
      <c r="F85" s="1035"/>
      <c r="G85" s="1036"/>
      <c r="H85" s="1034"/>
      <c r="I85" s="1035"/>
      <c r="J85" s="1035"/>
      <c r="K85" s="1035"/>
      <c r="L85" s="1035"/>
      <c r="M85" s="1036"/>
    </row>
    <row r="86" spans="2:13" x14ac:dyDescent="0.25">
      <c r="B86" s="1009" t="s">
        <v>610</v>
      </c>
      <c r="C86" s="1010"/>
      <c r="D86" s="1010"/>
      <c r="E86" s="1010"/>
      <c r="F86" s="1010"/>
      <c r="G86" s="1011"/>
      <c r="H86" s="1009" t="s">
        <v>611</v>
      </c>
      <c r="I86" s="1010"/>
      <c r="J86" s="1010"/>
      <c r="K86" s="1010"/>
      <c r="L86" s="1011"/>
    </row>
    <row r="87" spans="2:13" x14ac:dyDescent="0.25">
      <c r="B87" s="1012"/>
      <c r="C87" s="1013"/>
      <c r="D87" s="1013"/>
      <c r="E87" s="1013"/>
      <c r="F87" s="1013"/>
      <c r="G87" s="1014"/>
      <c r="H87" s="1012"/>
      <c r="I87" s="1013"/>
      <c r="J87" s="1013"/>
      <c r="K87" s="1013"/>
      <c r="L87" s="1014"/>
    </row>
    <row r="88" spans="2:13" x14ac:dyDescent="0.25">
      <c r="B88" s="1012"/>
      <c r="C88" s="1013"/>
      <c r="D88" s="1013"/>
      <c r="E88" s="1013"/>
      <c r="F88" s="1013"/>
      <c r="G88" s="1014"/>
      <c r="H88" s="1012"/>
      <c r="I88" s="1013"/>
      <c r="J88" s="1013"/>
      <c r="K88" s="1013"/>
      <c r="L88" s="1014"/>
    </row>
    <row r="89" spans="2:13" x14ac:dyDescent="0.25">
      <c r="B89" s="1012"/>
      <c r="C89" s="1013"/>
      <c r="D89" s="1013"/>
      <c r="E89" s="1013"/>
      <c r="F89" s="1013"/>
      <c r="G89" s="1014"/>
      <c r="H89" s="1012"/>
      <c r="I89" s="1013"/>
      <c r="J89" s="1013"/>
      <c r="K89" s="1013"/>
      <c r="L89" s="1014"/>
    </row>
    <row r="90" spans="2:13" x14ac:dyDescent="0.25">
      <c r="B90" s="1012"/>
      <c r="C90" s="1013"/>
      <c r="D90" s="1013"/>
      <c r="E90" s="1013"/>
      <c r="F90" s="1013"/>
      <c r="G90" s="1014"/>
      <c r="H90" s="1012"/>
      <c r="I90" s="1013"/>
      <c r="J90" s="1013"/>
      <c r="K90" s="1013"/>
      <c r="L90" s="1014"/>
    </row>
    <row r="91" spans="2:13" x14ac:dyDescent="0.25">
      <c r="B91" s="1012"/>
      <c r="C91" s="1013"/>
      <c r="D91" s="1013"/>
      <c r="E91" s="1013"/>
      <c r="F91" s="1013"/>
      <c r="G91" s="1014"/>
      <c r="H91" s="1012"/>
      <c r="I91" s="1013"/>
      <c r="J91" s="1013"/>
      <c r="K91" s="1013"/>
      <c r="L91" s="1014"/>
    </row>
    <row r="92" spans="2:13" x14ac:dyDescent="0.25">
      <c r="B92" s="1012"/>
      <c r="C92" s="1013"/>
      <c r="D92" s="1013"/>
      <c r="E92" s="1013"/>
      <c r="F92" s="1013"/>
      <c r="G92" s="1014"/>
      <c r="H92" s="1012"/>
      <c r="I92" s="1013"/>
      <c r="J92" s="1013"/>
      <c r="K92" s="1013"/>
      <c r="L92" s="1014"/>
    </row>
    <row r="93" spans="2:13" x14ac:dyDescent="0.25">
      <c r="B93" s="1012"/>
      <c r="C93" s="1013"/>
      <c r="D93" s="1013"/>
      <c r="E93" s="1013"/>
      <c r="F93" s="1013"/>
      <c r="G93" s="1014"/>
      <c r="H93" s="1012"/>
      <c r="I93" s="1013"/>
      <c r="J93" s="1013"/>
      <c r="K93" s="1013"/>
      <c r="L93" s="1014"/>
    </row>
    <row r="94" spans="2:13" x14ac:dyDescent="0.25">
      <c r="B94" s="1012"/>
      <c r="C94" s="1013"/>
      <c r="D94" s="1013"/>
      <c r="E94" s="1013"/>
      <c r="F94" s="1013"/>
      <c r="G94" s="1014"/>
      <c r="H94" s="1012"/>
      <c r="I94" s="1013"/>
      <c r="J94" s="1013"/>
      <c r="K94" s="1013"/>
      <c r="L94" s="1014"/>
    </row>
    <row r="95" spans="2:13" x14ac:dyDescent="0.25">
      <c r="B95" s="1012"/>
      <c r="C95" s="1013"/>
      <c r="D95" s="1013"/>
      <c r="E95" s="1013"/>
      <c r="F95" s="1013"/>
      <c r="G95" s="1014"/>
      <c r="H95" s="1012"/>
      <c r="I95" s="1013"/>
      <c r="J95" s="1013"/>
      <c r="K95" s="1013"/>
      <c r="L95" s="1014"/>
    </row>
    <row r="96" spans="2:13" x14ac:dyDescent="0.25">
      <c r="B96" s="1012"/>
      <c r="C96" s="1013"/>
      <c r="D96" s="1013"/>
      <c r="E96" s="1013"/>
      <c r="F96" s="1013"/>
      <c r="G96" s="1014"/>
      <c r="H96" s="1012"/>
      <c r="I96" s="1013"/>
      <c r="J96" s="1013"/>
      <c r="K96" s="1013"/>
      <c r="L96" s="1014"/>
    </row>
    <row r="97" spans="2:13" x14ac:dyDescent="0.25">
      <c r="B97" s="1012"/>
      <c r="C97" s="1013"/>
      <c r="D97" s="1013"/>
      <c r="E97" s="1013"/>
      <c r="F97" s="1013"/>
      <c r="G97" s="1014"/>
      <c r="H97" s="1012"/>
      <c r="I97" s="1013"/>
      <c r="J97" s="1013"/>
      <c r="K97" s="1013"/>
      <c r="L97" s="1014"/>
    </row>
    <row r="98" spans="2:13" x14ac:dyDescent="0.25">
      <c r="B98" s="1012"/>
      <c r="C98" s="1013"/>
      <c r="D98" s="1013"/>
      <c r="E98" s="1013"/>
      <c r="F98" s="1013"/>
      <c r="G98" s="1014"/>
      <c r="H98" s="1012"/>
      <c r="I98" s="1013"/>
      <c r="J98" s="1013"/>
      <c r="K98" s="1013"/>
      <c r="L98" s="1014"/>
    </row>
    <row r="99" spans="2:13" ht="15.75" thickBot="1" x14ac:dyDescent="0.3">
      <c r="B99" s="1012"/>
      <c r="C99" s="1013"/>
      <c r="D99" s="1013"/>
      <c r="E99" s="1013"/>
      <c r="F99" s="1013"/>
      <c r="G99" s="1014"/>
      <c r="H99" s="1012"/>
      <c r="I99" s="1013"/>
      <c r="J99" s="1013"/>
      <c r="K99" s="1013"/>
      <c r="L99" s="1014"/>
    </row>
    <row r="100" spans="2:13" ht="25.9" customHeight="1" x14ac:dyDescent="0.25">
      <c r="B100" s="1057"/>
      <c r="C100" s="1032"/>
      <c r="D100" s="1032"/>
      <c r="E100" s="1032"/>
      <c r="F100" s="1032"/>
      <c r="G100" s="1033"/>
      <c r="H100" s="1031"/>
      <c r="I100" s="1032"/>
      <c r="J100" s="1032"/>
      <c r="K100" s="1032"/>
      <c r="L100" s="1032"/>
      <c r="M100" s="1033"/>
    </row>
    <row r="101" spans="2:13" ht="20.45" customHeight="1" thickBot="1" x14ac:dyDescent="0.3">
      <c r="B101" s="1034"/>
      <c r="C101" s="1035"/>
      <c r="D101" s="1035"/>
      <c r="E101" s="1035"/>
      <c r="F101" s="1035"/>
      <c r="G101" s="1036"/>
      <c r="H101" s="1034"/>
      <c r="I101" s="1035"/>
      <c r="J101" s="1035"/>
      <c r="K101" s="1035"/>
      <c r="L101" s="1035"/>
      <c r="M101" s="1036"/>
    </row>
    <row r="102" spans="2:13" x14ac:dyDescent="0.25">
      <c r="B102" s="1009" t="s">
        <v>610</v>
      </c>
      <c r="C102" s="1010"/>
      <c r="D102" s="1010"/>
      <c r="E102" s="1010"/>
      <c r="F102" s="1010"/>
      <c r="G102" s="1011"/>
      <c r="H102" s="1009" t="s">
        <v>611</v>
      </c>
      <c r="I102" s="1010"/>
      <c r="J102" s="1010"/>
      <c r="K102" s="1010"/>
      <c r="L102" s="1011"/>
    </row>
    <row r="103" spans="2:13" x14ac:dyDescent="0.25">
      <c r="B103" s="1012"/>
      <c r="C103" s="1013"/>
      <c r="D103" s="1013"/>
      <c r="E103" s="1013"/>
      <c r="F103" s="1013"/>
      <c r="G103" s="1014"/>
      <c r="H103" s="1012"/>
      <c r="I103" s="1013"/>
      <c r="J103" s="1013"/>
      <c r="K103" s="1013"/>
      <c r="L103" s="1014"/>
    </row>
    <row r="104" spans="2:13" x14ac:dyDescent="0.25">
      <c r="B104" s="1012"/>
      <c r="C104" s="1013"/>
      <c r="D104" s="1013"/>
      <c r="E104" s="1013"/>
      <c r="F104" s="1013"/>
      <c r="G104" s="1014"/>
      <c r="H104" s="1012"/>
      <c r="I104" s="1013"/>
      <c r="J104" s="1013"/>
      <c r="K104" s="1013"/>
      <c r="L104" s="1014"/>
    </row>
    <row r="105" spans="2:13" x14ac:dyDescent="0.25">
      <c r="B105" s="1012"/>
      <c r="C105" s="1013"/>
      <c r="D105" s="1013"/>
      <c r="E105" s="1013"/>
      <c r="F105" s="1013"/>
      <c r="G105" s="1014"/>
      <c r="H105" s="1012"/>
      <c r="I105" s="1013"/>
      <c r="J105" s="1013"/>
      <c r="K105" s="1013"/>
      <c r="L105" s="1014"/>
    </row>
    <row r="106" spans="2:13" x14ac:dyDescent="0.25">
      <c r="B106" s="1012"/>
      <c r="C106" s="1013"/>
      <c r="D106" s="1013"/>
      <c r="E106" s="1013"/>
      <c r="F106" s="1013"/>
      <c r="G106" s="1014"/>
      <c r="H106" s="1012"/>
      <c r="I106" s="1013"/>
      <c r="J106" s="1013"/>
      <c r="K106" s="1013"/>
      <c r="L106" s="1014"/>
    </row>
    <row r="107" spans="2:13" x14ac:dyDescent="0.25">
      <c r="B107" s="1012"/>
      <c r="C107" s="1013"/>
      <c r="D107" s="1013"/>
      <c r="E107" s="1013"/>
      <c r="F107" s="1013"/>
      <c r="G107" s="1014"/>
      <c r="H107" s="1012"/>
      <c r="I107" s="1013"/>
      <c r="J107" s="1013"/>
      <c r="K107" s="1013"/>
      <c r="L107" s="1014"/>
    </row>
    <row r="108" spans="2:13" x14ac:dyDescent="0.25">
      <c r="B108" s="1012"/>
      <c r="C108" s="1013"/>
      <c r="D108" s="1013"/>
      <c r="E108" s="1013"/>
      <c r="F108" s="1013"/>
      <c r="G108" s="1014"/>
      <c r="H108" s="1012"/>
      <c r="I108" s="1013"/>
      <c r="J108" s="1013"/>
      <c r="K108" s="1013"/>
      <c r="L108" s="1014"/>
    </row>
    <row r="109" spans="2:13" x14ac:dyDescent="0.25">
      <c r="B109" s="1012"/>
      <c r="C109" s="1013"/>
      <c r="D109" s="1013"/>
      <c r="E109" s="1013"/>
      <c r="F109" s="1013"/>
      <c r="G109" s="1014"/>
      <c r="H109" s="1012"/>
      <c r="I109" s="1013"/>
      <c r="J109" s="1013"/>
      <c r="K109" s="1013"/>
      <c r="L109" s="1014"/>
    </row>
    <row r="110" spans="2:13" x14ac:dyDescent="0.25">
      <c r="B110" s="1012"/>
      <c r="C110" s="1013"/>
      <c r="D110" s="1013"/>
      <c r="E110" s="1013"/>
      <c r="F110" s="1013"/>
      <c r="G110" s="1014"/>
      <c r="H110" s="1012"/>
      <c r="I110" s="1013"/>
      <c r="J110" s="1013"/>
      <c r="K110" s="1013"/>
      <c r="L110" s="1014"/>
    </row>
    <row r="111" spans="2:13" x14ac:dyDescent="0.25">
      <c r="B111" s="1012"/>
      <c r="C111" s="1013"/>
      <c r="D111" s="1013"/>
      <c r="E111" s="1013"/>
      <c r="F111" s="1013"/>
      <c r="G111" s="1014"/>
      <c r="H111" s="1012"/>
      <c r="I111" s="1013"/>
      <c r="J111" s="1013"/>
      <c r="K111" s="1013"/>
      <c r="L111" s="1014"/>
    </row>
    <row r="112" spans="2:13" x14ac:dyDescent="0.25">
      <c r="B112" s="1012"/>
      <c r="C112" s="1013"/>
      <c r="D112" s="1013"/>
      <c r="E112" s="1013"/>
      <c r="F112" s="1013"/>
      <c r="G112" s="1014"/>
      <c r="H112" s="1012"/>
      <c r="I112" s="1013"/>
      <c r="J112" s="1013"/>
      <c r="K112" s="1013"/>
      <c r="L112" s="1014"/>
    </row>
    <row r="113" spans="2:12" x14ac:dyDescent="0.25">
      <c r="B113" s="1012"/>
      <c r="C113" s="1013"/>
      <c r="D113" s="1013"/>
      <c r="E113" s="1013"/>
      <c r="F113" s="1013"/>
      <c r="G113" s="1014"/>
      <c r="H113" s="1012"/>
      <c r="I113" s="1013"/>
      <c r="J113" s="1013"/>
      <c r="K113" s="1013"/>
      <c r="L113" s="1014"/>
    </row>
    <row r="114" spans="2:12" x14ac:dyDescent="0.25">
      <c r="B114" s="1012"/>
      <c r="C114" s="1013"/>
      <c r="D114" s="1013"/>
      <c r="E114" s="1013"/>
      <c r="F114" s="1013"/>
      <c r="G114" s="1014"/>
      <c r="H114" s="1012"/>
      <c r="I114" s="1013"/>
      <c r="J114" s="1013"/>
      <c r="K114" s="1013"/>
      <c r="L114" s="1014"/>
    </row>
    <row r="115" spans="2:12" ht="15.75" thickBot="1" x14ac:dyDescent="0.3">
      <c r="B115" s="1012"/>
      <c r="C115" s="1013"/>
      <c r="D115" s="1013"/>
      <c r="E115" s="1013"/>
      <c r="F115" s="1013"/>
      <c r="G115" s="1014"/>
      <c r="H115" s="1012"/>
      <c r="I115" s="1013"/>
      <c r="J115" s="1013"/>
      <c r="K115" s="1013"/>
      <c r="L115" s="1014"/>
    </row>
    <row r="116" spans="2:12" ht="17.45" customHeight="1" x14ac:dyDescent="0.25">
      <c r="B116" s="1061"/>
      <c r="C116" s="1062"/>
      <c r="D116" s="1062"/>
      <c r="E116" s="1062"/>
      <c r="F116" s="1062"/>
      <c r="G116" s="1063"/>
      <c r="H116" s="1067"/>
      <c r="I116" s="1068"/>
      <c r="J116" s="1068"/>
      <c r="K116" s="1068"/>
      <c r="L116" s="1069"/>
    </row>
    <row r="117" spans="2:12" ht="15.75" thickBot="1" x14ac:dyDescent="0.3">
      <c r="B117" s="1064"/>
      <c r="C117" s="1065"/>
      <c r="D117" s="1065"/>
      <c r="E117" s="1065"/>
      <c r="F117" s="1065"/>
      <c r="G117" s="1066"/>
      <c r="H117" s="1070"/>
      <c r="I117" s="1071"/>
      <c r="J117" s="1071"/>
      <c r="K117" s="1071"/>
      <c r="L117" s="1072"/>
    </row>
    <row r="118" spans="2:12" x14ac:dyDescent="0.25">
      <c r="B118" s="1009" t="s">
        <v>610</v>
      </c>
      <c r="C118" s="1010"/>
      <c r="D118" s="1010"/>
      <c r="E118" s="1010"/>
      <c r="F118" s="1010"/>
      <c r="G118" s="1011"/>
      <c r="H118" s="1009" t="s">
        <v>611</v>
      </c>
      <c r="I118" s="1010"/>
      <c r="J118" s="1010"/>
      <c r="K118" s="1010"/>
      <c r="L118" s="1011"/>
    </row>
    <row r="119" spans="2:12" x14ac:dyDescent="0.25">
      <c r="B119" s="1012"/>
      <c r="C119" s="1013"/>
      <c r="D119" s="1013"/>
      <c r="E119" s="1013"/>
      <c r="F119" s="1013"/>
      <c r="G119" s="1014"/>
      <c r="H119" s="1012"/>
      <c r="I119" s="1013"/>
      <c r="J119" s="1013"/>
      <c r="K119" s="1013"/>
      <c r="L119" s="1014"/>
    </row>
    <row r="120" spans="2:12" x14ac:dyDescent="0.25">
      <c r="B120" s="1012"/>
      <c r="C120" s="1013"/>
      <c r="D120" s="1013"/>
      <c r="E120" s="1013"/>
      <c r="F120" s="1013"/>
      <c r="G120" s="1014"/>
      <c r="H120" s="1012"/>
      <c r="I120" s="1013"/>
      <c r="J120" s="1013"/>
      <c r="K120" s="1013"/>
      <c r="L120" s="1014"/>
    </row>
    <row r="121" spans="2:12" x14ac:dyDescent="0.25">
      <c r="B121" s="1012"/>
      <c r="C121" s="1013"/>
      <c r="D121" s="1013"/>
      <c r="E121" s="1013"/>
      <c r="F121" s="1013"/>
      <c r="G121" s="1014"/>
      <c r="H121" s="1012"/>
      <c r="I121" s="1013"/>
      <c r="J121" s="1013"/>
      <c r="K121" s="1013"/>
      <c r="L121" s="1014"/>
    </row>
    <row r="122" spans="2:12" x14ac:dyDescent="0.25">
      <c r="B122" s="1012"/>
      <c r="C122" s="1013"/>
      <c r="D122" s="1013"/>
      <c r="E122" s="1013"/>
      <c r="F122" s="1013"/>
      <c r="G122" s="1014"/>
      <c r="H122" s="1012"/>
      <c r="I122" s="1013"/>
      <c r="J122" s="1013"/>
      <c r="K122" s="1013"/>
      <c r="L122" s="1014"/>
    </row>
    <row r="123" spans="2:12" x14ac:dyDescent="0.25">
      <c r="B123" s="1012"/>
      <c r="C123" s="1013"/>
      <c r="D123" s="1013"/>
      <c r="E123" s="1013"/>
      <c r="F123" s="1013"/>
      <c r="G123" s="1014"/>
      <c r="H123" s="1012"/>
      <c r="I123" s="1013"/>
      <c r="J123" s="1013"/>
      <c r="K123" s="1013"/>
      <c r="L123" s="1014"/>
    </row>
    <row r="124" spans="2:12" x14ac:dyDescent="0.25">
      <c r="B124" s="1012"/>
      <c r="C124" s="1013"/>
      <c r="D124" s="1013"/>
      <c r="E124" s="1013"/>
      <c r="F124" s="1013"/>
      <c r="G124" s="1014"/>
      <c r="H124" s="1012"/>
      <c r="I124" s="1013"/>
      <c r="J124" s="1013"/>
      <c r="K124" s="1013"/>
      <c r="L124" s="1014"/>
    </row>
    <row r="125" spans="2:12" x14ac:dyDescent="0.25">
      <c r="B125" s="1012"/>
      <c r="C125" s="1013"/>
      <c r="D125" s="1013"/>
      <c r="E125" s="1013"/>
      <c r="F125" s="1013"/>
      <c r="G125" s="1014"/>
      <c r="H125" s="1012"/>
      <c r="I125" s="1013"/>
      <c r="J125" s="1013"/>
      <c r="K125" s="1013"/>
      <c r="L125" s="1014"/>
    </row>
    <row r="126" spans="2:12" x14ac:dyDescent="0.25">
      <c r="B126" s="1012"/>
      <c r="C126" s="1013"/>
      <c r="D126" s="1013"/>
      <c r="E126" s="1013"/>
      <c r="F126" s="1013"/>
      <c r="G126" s="1014"/>
      <c r="H126" s="1012"/>
      <c r="I126" s="1013"/>
      <c r="J126" s="1013"/>
      <c r="K126" s="1013"/>
      <c r="L126" s="1014"/>
    </row>
    <row r="127" spans="2:12" x14ac:dyDescent="0.25">
      <c r="B127" s="1012"/>
      <c r="C127" s="1013"/>
      <c r="D127" s="1013"/>
      <c r="E127" s="1013"/>
      <c r="F127" s="1013"/>
      <c r="G127" s="1014"/>
      <c r="H127" s="1012"/>
      <c r="I127" s="1013"/>
      <c r="J127" s="1013"/>
      <c r="K127" s="1013"/>
      <c r="L127" s="1014"/>
    </row>
    <row r="128" spans="2:12" x14ac:dyDescent="0.25">
      <c r="B128" s="1012"/>
      <c r="C128" s="1013"/>
      <c r="D128" s="1013"/>
      <c r="E128" s="1013"/>
      <c r="F128" s="1013"/>
      <c r="G128" s="1014"/>
      <c r="H128" s="1012"/>
      <c r="I128" s="1013"/>
      <c r="J128" s="1013"/>
      <c r="K128" s="1013"/>
      <c r="L128" s="1014"/>
    </row>
    <row r="129" spans="2:12" x14ac:dyDescent="0.25">
      <c r="B129" s="1012"/>
      <c r="C129" s="1013"/>
      <c r="D129" s="1013"/>
      <c r="E129" s="1013"/>
      <c r="F129" s="1013"/>
      <c r="G129" s="1014"/>
      <c r="H129" s="1012"/>
      <c r="I129" s="1013"/>
      <c r="J129" s="1013"/>
      <c r="K129" s="1013"/>
      <c r="L129" s="1014"/>
    </row>
    <row r="130" spans="2:12" x14ac:dyDescent="0.25">
      <c r="B130" s="1012"/>
      <c r="C130" s="1013"/>
      <c r="D130" s="1013"/>
      <c r="E130" s="1013"/>
      <c r="F130" s="1013"/>
      <c r="G130" s="1014"/>
      <c r="H130" s="1012"/>
      <c r="I130" s="1013"/>
      <c r="J130" s="1013"/>
      <c r="K130" s="1013"/>
      <c r="L130" s="1014"/>
    </row>
    <row r="131" spans="2:12" ht="15.75" thickBot="1" x14ac:dyDescent="0.3">
      <c r="B131" s="1012"/>
      <c r="C131" s="1013"/>
      <c r="D131" s="1013"/>
      <c r="E131" s="1013"/>
      <c r="F131" s="1013"/>
      <c r="G131" s="1014"/>
      <c r="H131" s="1012"/>
      <c r="I131" s="1013"/>
      <c r="J131" s="1013"/>
      <c r="K131" s="1013"/>
      <c r="L131" s="1014"/>
    </row>
    <row r="132" spans="2:12" ht="19.899999999999999" customHeight="1" x14ac:dyDescent="0.25">
      <c r="B132" s="1039"/>
      <c r="C132" s="1040"/>
      <c r="D132" s="1040"/>
      <c r="E132" s="1040"/>
      <c r="F132" s="1040"/>
      <c r="G132" s="1041"/>
      <c r="H132" s="1045"/>
      <c r="I132" s="1046"/>
      <c r="J132" s="1046"/>
      <c r="K132" s="1046"/>
      <c r="L132" s="1047"/>
    </row>
    <row r="133" spans="2:12" ht="15.75" thickBot="1" x14ac:dyDescent="0.3">
      <c r="B133" s="1042"/>
      <c r="C133" s="1043"/>
      <c r="D133" s="1043"/>
      <c r="E133" s="1043"/>
      <c r="F133" s="1043"/>
      <c r="G133" s="1044"/>
      <c r="H133" s="1048"/>
      <c r="I133" s="1049"/>
      <c r="J133" s="1049"/>
      <c r="K133" s="1049"/>
      <c r="L133" s="1050"/>
    </row>
  </sheetData>
  <mergeCells count="39">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90"/>
  <sheetViews>
    <sheetView view="pageBreakPreview" topLeftCell="A74" zoomScaleNormal="100" zoomScaleSheetLayoutView="100" zoomScalePageLayoutView="110" workbookViewId="0">
      <selection activeCell="N80" sqref="N80"/>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2.5703125" style="126" customWidth="1"/>
    <col min="7" max="7" width="10" style="126" customWidth="1"/>
    <col min="8" max="8" width="9" style="126" customWidth="1"/>
    <col min="9" max="9" width="23.5703125" style="126" customWidth="1"/>
    <col min="10" max="10" width="13.7109375" style="126" customWidth="1"/>
    <col min="11" max="11" width="14.140625" style="126" customWidth="1"/>
    <col min="12" max="12" width="10" style="126" customWidth="1"/>
    <col min="13" max="13" width="12" style="126" hidden="1" customWidth="1"/>
    <col min="14" max="16384" width="12" style="126"/>
  </cols>
  <sheetData>
    <row r="1" spans="2:12" ht="27.75" customHeight="1" x14ac:dyDescent="0.25">
      <c r="B1" s="989" t="s">
        <v>329</v>
      </c>
      <c r="C1" s="990"/>
      <c r="D1" s="990"/>
      <c r="E1" s="990"/>
      <c r="F1" s="990"/>
      <c r="G1" s="990"/>
      <c r="H1" s="990"/>
      <c r="I1" s="990"/>
      <c r="J1" s="990"/>
      <c r="K1" s="990"/>
      <c r="L1" s="991"/>
    </row>
    <row r="2" spans="2:12" ht="11.25" customHeight="1" x14ac:dyDescent="0.25">
      <c r="B2" s="992"/>
      <c r="C2" s="993"/>
      <c r="D2" s="993"/>
      <c r="E2" s="993"/>
      <c r="F2" s="993"/>
      <c r="G2" s="993"/>
      <c r="H2" s="993"/>
      <c r="I2" s="993"/>
      <c r="J2" s="993"/>
      <c r="K2" s="993"/>
      <c r="L2" s="994"/>
    </row>
    <row r="3" spans="2:12" ht="24.95" customHeight="1" x14ac:dyDescent="0.25">
      <c r="B3" s="995" t="s">
        <v>375</v>
      </c>
      <c r="C3" s="996"/>
      <c r="D3" s="996"/>
      <c r="E3" s="997"/>
      <c r="F3" s="153">
        <v>44063</v>
      </c>
      <c r="G3" s="995" t="s">
        <v>376</v>
      </c>
      <c r="H3" s="996"/>
      <c r="I3" s="997"/>
      <c r="J3" s="1073">
        <v>44069</v>
      </c>
      <c r="K3" s="1074"/>
      <c r="L3" s="1075"/>
    </row>
    <row r="4" spans="2:12" ht="24.95" customHeight="1" x14ac:dyDescent="0.25">
      <c r="B4" s="1001" t="s">
        <v>327</v>
      </c>
      <c r="C4" s="1002"/>
      <c r="D4" s="1002"/>
      <c r="E4" s="1002"/>
      <c r="F4" s="1002"/>
      <c r="G4" s="1002"/>
      <c r="H4" s="1003"/>
      <c r="I4" s="193" t="s">
        <v>592</v>
      </c>
      <c r="J4" s="193" t="s">
        <v>2</v>
      </c>
      <c r="K4" s="1007" t="s">
        <v>0</v>
      </c>
      <c r="L4" s="1008"/>
    </row>
    <row r="5" spans="2:12" ht="24.95" customHeight="1" thickBot="1" x14ac:dyDescent="0.3">
      <c r="B5" s="1076"/>
      <c r="C5" s="1077"/>
      <c r="D5" s="1077"/>
      <c r="E5" s="1077"/>
      <c r="F5" s="1077"/>
      <c r="G5" s="1077"/>
      <c r="H5" s="1078"/>
      <c r="I5" s="124" t="s">
        <v>593</v>
      </c>
      <c r="J5" s="156">
        <v>2</v>
      </c>
      <c r="K5" s="1079" t="s">
        <v>377</v>
      </c>
      <c r="L5" s="1080"/>
    </row>
    <row r="6" spans="2:12" ht="24.95" customHeight="1" thickBot="1" x14ac:dyDescent="0.3">
      <c r="B6" s="1086" t="s">
        <v>617</v>
      </c>
      <c r="C6" s="1087"/>
      <c r="D6" s="1087"/>
      <c r="E6" s="1087"/>
      <c r="F6" s="1087"/>
      <c r="G6" s="1087"/>
      <c r="H6" s="1087"/>
      <c r="I6" s="1087"/>
      <c r="J6" s="1087"/>
      <c r="K6" s="1087"/>
      <c r="L6" s="1088"/>
    </row>
    <row r="7" spans="2:12" ht="15.75" customHeight="1" x14ac:dyDescent="0.25">
      <c r="B7" s="1012" t="s">
        <v>546</v>
      </c>
      <c r="C7" s="1013"/>
      <c r="D7" s="1013"/>
      <c r="E7" s="1013"/>
      <c r="F7" s="1013"/>
      <c r="G7" s="1014"/>
      <c r="H7" s="1012" t="s">
        <v>547</v>
      </c>
      <c r="I7" s="1013"/>
      <c r="J7" s="1013"/>
      <c r="K7" s="1013"/>
      <c r="L7" s="1014"/>
    </row>
    <row r="8" spans="2:12" x14ac:dyDescent="0.25">
      <c r="B8" s="1012"/>
      <c r="C8" s="1013"/>
      <c r="D8" s="1013"/>
      <c r="E8" s="1013"/>
      <c r="F8" s="1013"/>
      <c r="G8" s="1014"/>
      <c r="H8" s="1012"/>
      <c r="I8" s="1013"/>
      <c r="J8" s="1013"/>
      <c r="K8" s="1013"/>
      <c r="L8" s="1014"/>
    </row>
    <row r="9" spans="2:12" x14ac:dyDescent="0.25">
      <c r="B9" s="1012"/>
      <c r="C9" s="1013"/>
      <c r="D9" s="1013"/>
      <c r="E9" s="1013"/>
      <c r="F9" s="1013"/>
      <c r="G9" s="1014"/>
      <c r="H9" s="1012"/>
      <c r="I9" s="1013"/>
      <c r="J9" s="1013"/>
      <c r="K9" s="1013"/>
      <c r="L9" s="1014"/>
    </row>
    <row r="10" spans="2:12" x14ac:dyDescent="0.25">
      <c r="B10" s="1012"/>
      <c r="C10" s="1013"/>
      <c r="D10" s="1013"/>
      <c r="E10" s="1013"/>
      <c r="F10" s="1013"/>
      <c r="G10" s="1014"/>
      <c r="H10" s="1012"/>
      <c r="I10" s="1013"/>
      <c r="J10" s="1013"/>
      <c r="K10" s="1013"/>
      <c r="L10" s="1014"/>
    </row>
    <row r="11" spans="2:12" x14ac:dyDescent="0.25">
      <c r="B11" s="1012"/>
      <c r="C11" s="1013"/>
      <c r="D11" s="1013"/>
      <c r="E11" s="1013"/>
      <c r="F11" s="1013"/>
      <c r="G11" s="1014"/>
      <c r="H11" s="1012"/>
      <c r="I11" s="1013"/>
      <c r="J11" s="1013"/>
      <c r="K11" s="1013"/>
      <c r="L11" s="1014"/>
    </row>
    <row r="12" spans="2:12" x14ac:dyDescent="0.25">
      <c r="B12" s="1012"/>
      <c r="C12" s="1013"/>
      <c r="D12" s="1013"/>
      <c r="E12" s="1013"/>
      <c r="F12" s="1013"/>
      <c r="G12" s="1014"/>
      <c r="H12" s="1012"/>
      <c r="I12" s="1013"/>
      <c r="J12" s="1013"/>
      <c r="K12" s="1013"/>
      <c r="L12" s="1014"/>
    </row>
    <row r="13" spans="2:12" x14ac:dyDescent="0.25">
      <c r="B13" s="1012"/>
      <c r="C13" s="1013"/>
      <c r="D13" s="1013"/>
      <c r="E13" s="1013"/>
      <c r="F13" s="1013"/>
      <c r="G13" s="1014"/>
      <c r="H13" s="1012"/>
      <c r="I13" s="1013"/>
      <c r="J13" s="1013"/>
      <c r="K13" s="1013"/>
      <c r="L13" s="1014"/>
    </row>
    <row r="14" spans="2:12" x14ac:dyDescent="0.25">
      <c r="B14" s="1012"/>
      <c r="C14" s="1013"/>
      <c r="D14" s="1013"/>
      <c r="E14" s="1013"/>
      <c r="F14" s="1013"/>
      <c r="G14" s="1014"/>
      <c r="H14" s="1012"/>
      <c r="I14" s="1013"/>
      <c r="J14" s="1013"/>
      <c r="K14" s="1013"/>
      <c r="L14" s="1014"/>
    </row>
    <row r="15" spans="2:12" x14ac:dyDescent="0.25">
      <c r="B15" s="1012"/>
      <c r="C15" s="1013"/>
      <c r="D15" s="1013"/>
      <c r="E15" s="1013"/>
      <c r="F15" s="1013"/>
      <c r="G15" s="1014"/>
      <c r="H15" s="1012"/>
      <c r="I15" s="1013"/>
      <c r="J15" s="1013"/>
      <c r="K15" s="1013"/>
      <c r="L15" s="1014"/>
    </row>
    <row r="16" spans="2:12" x14ac:dyDescent="0.25">
      <c r="B16" s="1012"/>
      <c r="C16" s="1013"/>
      <c r="D16" s="1013"/>
      <c r="E16" s="1013"/>
      <c r="F16" s="1013"/>
      <c r="G16" s="1014"/>
      <c r="H16" s="1012"/>
      <c r="I16" s="1013"/>
      <c r="J16" s="1013"/>
      <c r="K16" s="1013"/>
      <c r="L16" s="1014"/>
    </row>
    <row r="17" spans="2:13" x14ac:dyDescent="0.25">
      <c r="B17" s="1012"/>
      <c r="C17" s="1013"/>
      <c r="D17" s="1013"/>
      <c r="E17" s="1013"/>
      <c r="F17" s="1013"/>
      <c r="G17" s="1014"/>
      <c r="H17" s="1012"/>
      <c r="I17" s="1013"/>
      <c r="J17" s="1013"/>
      <c r="K17" s="1013"/>
      <c r="L17" s="1014"/>
    </row>
    <row r="18" spans="2:13" x14ac:dyDescent="0.25">
      <c r="B18" s="1012"/>
      <c r="C18" s="1013"/>
      <c r="D18" s="1013"/>
      <c r="E18" s="1013"/>
      <c r="F18" s="1013"/>
      <c r="G18" s="1014"/>
      <c r="H18" s="1012"/>
      <c r="I18" s="1013"/>
      <c r="J18" s="1013"/>
      <c r="K18" s="1013"/>
      <c r="L18" s="1014"/>
    </row>
    <row r="19" spans="2:13" x14ac:dyDescent="0.25">
      <c r="B19" s="1012"/>
      <c r="C19" s="1013"/>
      <c r="D19" s="1013"/>
      <c r="E19" s="1013"/>
      <c r="F19" s="1013"/>
      <c r="G19" s="1014"/>
      <c r="H19" s="1012"/>
      <c r="I19" s="1013"/>
      <c r="J19" s="1013"/>
      <c r="K19" s="1013"/>
      <c r="L19" s="1014"/>
    </row>
    <row r="20" spans="2:13" ht="15.75" thickBot="1" x14ac:dyDescent="0.3">
      <c r="B20" s="1012"/>
      <c r="C20" s="1013"/>
      <c r="D20" s="1013"/>
      <c r="E20" s="1013"/>
      <c r="F20" s="1013"/>
      <c r="G20" s="1014"/>
      <c r="H20" s="1012"/>
      <c r="I20" s="1013"/>
      <c r="J20" s="1013"/>
      <c r="K20" s="1013"/>
      <c r="L20" s="1014"/>
    </row>
    <row r="21" spans="2:13" ht="15" customHeight="1" x14ac:dyDescent="0.25">
      <c r="B21" s="1089" t="s">
        <v>1130</v>
      </c>
      <c r="C21" s="1090"/>
      <c r="D21" s="1090"/>
      <c r="E21" s="1090"/>
      <c r="F21" s="1090"/>
      <c r="G21" s="1091"/>
      <c r="H21" s="1095" t="s">
        <v>1131</v>
      </c>
      <c r="I21" s="1096"/>
      <c r="J21" s="1096"/>
      <c r="K21" s="1096"/>
      <c r="L21" s="1096"/>
      <c r="M21" s="1099"/>
    </row>
    <row r="22" spans="2:13" ht="29.25" customHeight="1" thickBot="1" x14ac:dyDescent="0.3">
      <c r="B22" s="1092"/>
      <c r="C22" s="1093"/>
      <c r="D22" s="1093"/>
      <c r="E22" s="1093"/>
      <c r="F22" s="1093"/>
      <c r="G22" s="1094"/>
      <c r="H22" s="1097"/>
      <c r="I22" s="1098"/>
      <c r="J22" s="1098"/>
      <c r="K22" s="1098"/>
      <c r="L22" s="1098"/>
      <c r="M22" s="1100"/>
    </row>
    <row r="23" spans="2:13" ht="15.75" customHeight="1" x14ac:dyDescent="0.25">
      <c r="B23" s="1009" t="s">
        <v>608</v>
      </c>
      <c r="C23" s="1010"/>
      <c r="D23" s="1010"/>
      <c r="E23" s="1010"/>
      <c r="F23" s="1010"/>
      <c r="G23" s="1011"/>
      <c r="H23" s="1009" t="s">
        <v>609</v>
      </c>
      <c r="I23" s="1010"/>
      <c r="J23" s="1010"/>
      <c r="K23" s="1010"/>
      <c r="L23" s="1011"/>
    </row>
    <row r="24" spans="2:13" x14ac:dyDescent="0.25">
      <c r="B24" s="1012"/>
      <c r="C24" s="1013"/>
      <c r="D24" s="1013"/>
      <c r="E24" s="1013"/>
      <c r="F24" s="1013"/>
      <c r="G24" s="1014"/>
      <c r="H24" s="1012"/>
      <c r="I24" s="1013"/>
      <c r="J24" s="1013"/>
      <c r="K24" s="1013"/>
      <c r="L24" s="1014"/>
    </row>
    <row r="25" spans="2:13" x14ac:dyDescent="0.25">
      <c r="B25" s="1012"/>
      <c r="C25" s="1013"/>
      <c r="D25" s="1013"/>
      <c r="E25" s="1013"/>
      <c r="F25" s="1013"/>
      <c r="G25" s="1014"/>
      <c r="H25" s="1012"/>
      <c r="I25" s="1013"/>
      <c r="J25" s="1013"/>
      <c r="K25" s="1013"/>
      <c r="L25" s="1014"/>
    </row>
    <row r="26" spans="2:13" x14ac:dyDescent="0.25">
      <c r="B26" s="1012"/>
      <c r="C26" s="1013"/>
      <c r="D26" s="1013"/>
      <c r="E26" s="1013"/>
      <c r="F26" s="1013"/>
      <c r="G26" s="1014"/>
      <c r="H26" s="1012"/>
      <c r="I26" s="1013"/>
      <c r="J26" s="1013"/>
      <c r="K26" s="1013"/>
      <c r="L26" s="1014"/>
    </row>
    <row r="27" spans="2:13" x14ac:dyDescent="0.25">
      <c r="B27" s="1012"/>
      <c r="C27" s="1013"/>
      <c r="D27" s="1013"/>
      <c r="E27" s="1013"/>
      <c r="F27" s="1013"/>
      <c r="G27" s="1014"/>
      <c r="H27" s="1012"/>
      <c r="I27" s="1013"/>
      <c r="J27" s="1013"/>
      <c r="K27" s="1013"/>
      <c r="L27" s="1014"/>
    </row>
    <row r="28" spans="2:13" x14ac:dyDescent="0.25">
      <c r="B28" s="1012"/>
      <c r="C28" s="1013"/>
      <c r="D28" s="1013"/>
      <c r="E28" s="1013"/>
      <c r="F28" s="1013"/>
      <c r="G28" s="1014"/>
      <c r="H28" s="1012"/>
      <c r="I28" s="1013"/>
      <c r="J28" s="1013"/>
      <c r="K28" s="1013"/>
      <c r="L28" s="1014"/>
    </row>
    <row r="29" spans="2:13" x14ac:dyDescent="0.25">
      <c r="B29" s="1012"/>
      <c r="C29" s="1013"/>
      <c r="D29" s="1013"/>
      <c r="E29" s="1013"/>
      <c r="F29" s="1013"/>
      <c r="G29" s="1014"/>
      <c r="H29" s="1012"/>
      <c r="I29" s="1013"/>
      <c r="J29" s="1013"/>
      <c r="K29" s="1013"/>
      <c r="L29" s="1014"/>
    </row>
    <row r="30" spans="2:13" x14ac:dyDescent="0.25">
      <c r="B30" s="1012"/>
      <c r="C30" s="1013"/>
      <c r="D30" s="1013"/>
      <c r="E30" s="1013"/>
      <c r="F30" s="1013"/>
      <c r="G30" s="1014"/>
      <c r="H30" s="1012"/>
      <c r="I30" s="1013"/>
      <c r="J30" s="1013"/>
      <c r="K30" s="1013"/>
      <c r="L30" s="1014"/>
    </row>
    <row r="31" spans="2:13" x14ac:dyDescent="0.25">
      <c r="B31" s="1012"/>
      <c r="C31" s="1013"/>
      <c r="D31" s="1013"/>
      <c r="E31" s="1013"/>
      <c r="F31" s="1013"/>
      <c r="G31" s="1014"/>
      <c r="H31" s="1012"/>
      <c r="I31" s="1013"/>
      <c r="J31" s="1013"/>
      <c r="K31" s="1013"/>
      <c r="L31" s="1014"/>
    </row>
    <row r="32" spans="2:13" x14ac:dyDescent="0.25">
      <c r="B32" s="1012"/>
      <c r="C32" s="1013"/>
      <c r="D32" s="1013"/>
      <c r="E32" s="1013"/>
      <c r="F32" s="1013"/>
      <c r="G32" s="1014"/>
      <c r="H32" s="1012"/>
      <c r="I32" s="1013"/>
      <c r="J32" s="1013"/>
      <c r="K32" s="1013"/>
      <c r="L32" s="1014"/>
    </row>
    <row r="33" spans="2:13" x14ac:dyDescent="0.25">
      <c r="B33" s="1012"/>
      <c r="C33" s="1013"/>
      <c r="D33" s="1013"/>
      <c r="E33" s="1013"/>
      <c r="F33" s="1013"/>
      <c r="G33" s="1014"/>
      <c r="H33" s="1012"/>
      <c r="I33" s="1013"/>
      <c r="J33" s="1013"/>
      <c r="K33" s="1013"/>
      <c r="L33" s="1014"/>
    </row>
    <row r="34" spans="2:13" x14ac:dyDescent="0.25">
      <c r="B34" s="1012"/>
      <c r="C34" s="1013"/>
      <c r="D34" s="1013"/>
      <c r="E34" s="1013"/>
      <c r="F34" s="1013"/>
      <c r="G34" s="1014"/>
      <c r="H34" s="1012"/>
      <c r="I34" s="1013"/>
      <c r="J34" s="1013"/>
      <c r="K34" s="1013"/>
      <c r="L34" s="1014"/>
    </row>
    <row r="35" spans="2:13" x14ac:dyDescent="0.25">
      <c r="B35" s="1012"/>
      <c r="C35" s="1013"/>
      <c r="D35" s="1013"/>
      <c r="E35" s="1013"/>
      <c r="F35" s="1013"/>
      <c r="G35" s="1014"/>
      <c r="H35" s="1012"/>
      <c r="I35" s="1013"/>
      <c r="J35" s="1013"/>
      <c r="K35" s="1013"/>
      <c r="L35" s="1014"/>
    </row>
    <row r="36" spans="2:13" ht="15.75" thickBot="1" x14ac:dyDescent="0.3">
      <c r="B36" s="1012"/>
      <c r="C36" s="1013"/>
      <c r="D36" s="1013"/>
      <c r="E36" s="1013"/>
      <c r="F36" s="1013"/>
      <c r="G36" s="1014"/>
      <c r="H36" s="1012"/>
      <c r="I36" s="1013"/>
      <c r="J36" s="1013"/>
      <c r="K36" s="1013"/>
      <c r="L36" s="1014"/>
    </row>
    <row r="37" spans="2:13" ht="15" customHeight="1" x14ac:dyDescent="0.25">
      <c r="B37" s="1089" t="s">
        <v>1132</v>
      </c>
      <c r="C37" s="1090"/>
      <c r="D37" s="1090"/>
      <c r="E37" s="1090"/>
      <c r="F37" s="1090"/>
      <c r="G37" s="1091"/>
      <c r="H37" s="1089" t="s">
        <v>1133</v>
      </c>
      <c r="I37" s="1090"/>
      <c r="J37" s="1090"/>
      <c r="K37" s="1090"/>
      <c r="L37" s="1090"/>
      <c r="M37" s="1081"/>
    </row>
    <row r="38" spans="2:13" ht="30.75" customHeight="1" thickBot="1" x14ac:dyDescent="0.3">
      <c r="B38" s="1092"/>
      <c r="C38" s="1093"/>
      <c r="D38" s="1093"/>
      <c r="E38" s="1093"/>
      <c r="F38" s="1093"/>
      <c r="G38" s="1094"/>
      <c r="H38" s="1092"/>
      <c r="I38" s="1093"/>
      <c r="J38" s="1093"/>
      <c r="K38" s="1093"/>
      <c r="L38" s="1093"/>
      <c r="M38" s="1082"/>
    </row>
    <row r="39" spans="2:13" ht="26.25" customHeight="1" thickBot="1" x14ac:dyDescent="0.3">
      <c r="B39" s="1083" t="s">
        <v>618</v>
      </c>
      <c r="C39" s="1084"/>
      <c r="D39" s="1084"/>
      <c r="E39" s="1084"/>
      <c r="F39" s="1084"/>
      <c r="G39" s="1084"/>
      <c r="H39" s="1084"/>
      <c r="I39" s="1084"/>
      <c r="J39" s="1084"/>
      <c r="K39" s="1084"/>
      <c r="L39" s="1085"/>
      <c r="M39" s="157"/>
    </row>
    <row r="40" spans="2:13" x14ac:dyDescent="0.25">
      <c r="B40" s="1009" t="s">
        <v>610</v>
      </c>
      <c r="C40" s="1010"/>
      <c r="D40" s="1010"/>
      <c r="E40" s="1010"/>
      <c r="F40" s="1010"/>
      <c r="G40" s="1011"/>
      <c r="H40" s="1009" t="s">
        <v>611</v>
      </c>
      <c r="I40" s="1010"/>
      <c r="J40" s="1010"/>
      <c r="K40" s="1010"/>
      <c r="L40" s="1011"/>
    </row>
    <row r="41" spans="2:13" x14ac:dyDescent="0.25">
      <c r="B41" s="1012"/>
      <c r="C41" s="1013"/>
      <c r="D41" s="1013"/>
      <c r="E41" s="1013"/>
      <c r="F41" s="1013"/>
      <c r="G41" s="1014"/>
      <c r="H41" s="1012"/>
      <c r="I41" s="1013"/>
      <c r="J41" s="1013"/>
      <c r="K41" s="1013"/>
      <c r="L41" s="1014"/>
    </row>
    <row r="42" spans="2:13" x14ac:dyDescent="0.25">
      <c r="B42" s="1012"/>
      <c r="C42" s="1013"/>
      <c r="D42" s="1013"/>
      <c r="E42" s="1013"/>
      <c r="F42" s="1013"/>
      <c r="G42" s="1014"/>
      <c r="H42" s="1012"/>
      <c r="I42" s="1013"/>
      <c r="J42" s="1013"/>
      <c r="K42" s="1013"/>
      <c r="L42" s="1014"/>
    </row>
    <row r="43" spans="2:13" x14ac:dyDescent="0.25">
      <c r="B43" s="1012"/>
      <c r="C43" s="1013"/>
      <c r="D43" s="1013"/>
      <c r="E43" s="1013"/>
      <c r="F43" s="1013"/>
      <c r="G43" s="1014"/>
      <c r="H43" s="1012"/>
      <c r="I43" s="1013"/>
      <c r="J43" s="1013"/>
      <c r="K43" s="1013"/>
      <c r="L43" s="1014"/>
    </row>
    <row r="44" spans="2:13" x14ac:dyDescent="0.25">
      <c r="B44" s="1012"/>
      <c r="C44" s="1013"/>
      <c r="D44" s="1013"/>
      <c r="E44" s="1013"/>
      <c r="F44" s="1013"/>
      <c r="G44" s="1014"/>
      <c r="H44" s="1012"/>
      <c r="I44" s="1013"/>
      <c r="J44" s="1013"/>
      <c r="K44" s="1013"/>
      <c r="L44" s="1014"/>
    </row>
    <row r="45" spans="2:13" x14ac:dyDescent="0.25">
      <c r="B45" s="1012"/>
      <c r="C45" s="1013"/>
      <c r="D45" s="1013"/>
      <c r="E45" s="1013"/>
      <c r="F45" s="1013"/>
      <c r="G45" s="1014"/>
      <c r="H45" s="1012"/>
      <c r="I45" s="1013"/>
      <c r="J45" s="1013"/>
      <c r="K45" s="1013"/>
      <c r="L45" s="1014"/>
    </row>
    <row r="46" spans="2:13" x14ac:dyDescent="0.25">
      <c r="B46" s="1012"/>
      <c r="C46" s="1013"/>
      <c r="D46" s="1013"/>
      <c r="E46" s="1013"/>
      <c r="F46" s="1013"/>
      <c r="G46" s="1014"/>
      <c r="H46" s="1012"/>
      <c r="I46" s="1013"/>
      <c r="J46" s="1013"/>
      <c r="K46" s="1013"/>
      <c r="L46" s="1014"/>
    </row>
    <row r="47" spans="2:13" x14ac:dyDescent="0.25">
      <c r="B47" s="1012"/>
      <c r="C47" s="1013"/>
      <c r="D47" s="1013"/>
      <c r="E47" s="1013"/>
      <c r="F47" s="1013"/>
      <c r="G47" s="1014"/>
      <c r="H47" s="1012"/>
      <c r="I47" s="1013"/>
      <c r="J47" s="1013"/>
      <c r="K47" s="1013"/>
      <c r="L47" s="1014"/>
    </row>
    <row r="48" spans="2:13" x14ac:dyDescent="0.25">
      <c r="B48" s="1012"/>
      <c r="C48" s="1013"/>
      <c r="D48" s="1013"/>
      <c r="E48" s="1013"/>
      <c r="F48" s="1013"/>
      <c r="G48" s="1014"/>
      <c r="H48" s="1012"/>
      <c r="I48" s="1013"/>
      <c r="J48" s="1013"/>
      <c r="K48" s="1013"/>
      <c r="L48" s="1014"/>
    </row>
    <row r="49" spans="2:13" x14ac:dyDescent="0.25">
      <c r="B49" s="1012"/>
      <c r="C49" s="1013"/>
      <c r="D49" s="1013"/>
      <c r="E49" s="1013"/>
      <c r="F49" s="1013"/>
      <c r="G49" s="1014"/>
      <c r="H49" s="1012"/>
      <c r="I49" s="1013"/>
      <c r="J49" s="1013"/>
      <c r="K49" s="1013"/>
      <c r="L49" s="1014"/>
    </row>
    <row r="50" spans="2:13" x14ac:dyDescent="0.25">
      <c r="B50" s="1012"/>
      <c r="C50" s="1013"/>
      <c r="D50" s="1013"/>
      <c r="E50" s="1013"/>
      <c r="F50" s="1013"/>
      <c r="G50" s="1014"/>
      <c r="H50" s="1012"/>
      <c r="I50" s="1013"/>
      <c r="J50" s="1013"/>
      <c r="K50" s="1013"/>
      <c r="L50" s="1014"/>
    </row>
    <row r="51" spans="2:13" x14ac:dyDescent="0.25">
      <c r="B51" s="1012"/>
      <c r="C51" s="1013"/>
      <c r="D51" s="1013"/>
      <c r="E51" s="1013"/>
      <c r="F51" s="1013"/>
      <c r="G51" s="1014"/>
      <c r="H51" s="1012"/>
      <c r="I51" s="1013"/>
      <c r="J51" s="1013"/>
      <c r="K51" s="1013"/>
      <c r="L51" s="1014"/>
    </row>
    <row r="52" spans="2:13" x14ac:dyDescent="0.25">
      <c r="B52" s="1012"/>
      <c r="C52" s="1013"/>
      <c r="D52" s="1013"/>
      <c r="E52" s="1013"/>
      <c r="F52" s="1013"/>
      <c r="G52" s="1014"/>
      <c r="H52" s="1012"/>
      <c r="I52" s="1013"/>
      <c r="J52" s="1013"/>
      <c r="K52" s="1013"/>
      <c r="L52" s="1014"/>
    </row>
    <row r="53" spans="2:13" ht="15.75" thickBot="1" x14ac:dyDescent="0.3">
      <c r="B53" s="1012"/>
      <c r="C53" s="1013"/>
      <c r="D53" s="1013"/>
      <c r="E53" s="1013"/>
      <c r="F53" s="1013"/>
      <c r="G53" s="1014"/>
      <c r="H53" s="1012"/>
      <c r="I53" s="1013"/>
      <c r="J53" s="1013"/>
      <c r="K53" s="1013"/>
      <c r="L53" s="1014"/>
    </row>
    <row r="54" spans="2:13" ht="15" customHeight="1" x14ac:dyDescent="0.25">
      <c r="B54" s="1089" t="s">
        <v>1134</v>
      </c>
      <c r="C54" s="1090"/>
      <c r="D54" s="1090"/>
      <c r="E54" s="1090"/>
      <c r="F54" s="1090"/>
      <c r="G54" s="1091"/>
      <c r="H54" s="1089" t="s">
        <v>1135</v>
      </c>
      <c r="I54" s="1090"/>
      <c r="J54" s="1090"/>
      <c r="K54" s="1090"/>
      <c r="L54" s="1090"/>
      <c r="M54" s="1081"/>
    </row>
    <row r="55" spans="2:13" ht="36" customHeight="1" thickBot="1" x14ac:dyDescent="0.3">
      <c r="B55" s="1092"/>
      <c r="C55" s="1093"/>
      <c r="D55" s="1093"/>
      <c r="E55" s="1093"/>
      <c r="F55" s="1093"/>
      <c r="G55" s="1094"/>
      <c r="H55" s="1092"/>
      <c r="I55" s="1093"/>
      <c r="J55" s="1093"/>
      <c r="K55" s="1093"/>
      <c r="L55" s="1093"/>
      <c r="M55" s="1082"/>
    </row>
    <row r="56" spans="2:13" ht="15" customHeight="1" x14ac:dyDescent="0.25">
      <c r="B56" s="1009" t="s">
        <v>610</v>
      </c>
      <c r="C56" s="1010"/>
      <c r="D56" s="1010"/>
      <c r="E56" s="1010"/>
      <c r="F56" s="1010"/>
      <c r="G56" s="1011"/>
      <c r="H56" s="1009" t="s">
        <v>611</v>
      </c>
      <c r="I56" s="1010"/>
      <c r="J56" s="1010"/>
      <c r="K56" s="1010"/>
      <c r="L56" s="1011"/>
    </row>
    <row r="57" spans="2:13" ht="15" customHeight="1" x14ac:dyDescent="0.25">
      <c r="B57" s="1012"/>
      <c r="C57" s="1013"/>
      <c r="D57" s="1013"/>
      <c r="E57" s="1013"/>
      <c r="F57" s="1013"/>
      <c r="G57" s="1014"/>
      <c r="H57" s="1012"/>
      <c r="I57" s="1013"/>
      <c r="J57" s="1013"/>
      <c r="K57" s="1013"/>
      <c r="L57" s="1014"/>
    </row>
    <row r="58" spans="2:13" ht="15" customHeight="1" x14ac:dyDescent="0.25">
      <c r="B58" s="1012"/>
      <c r="C58" s="1013"/>
      <c r="D58" s="1013"/>
      <c r="E58" s="1013"/>
      <c r="F58" s="1013"/>
      <c r="G58" s="1014"/>
      <c r="H58" s="1012"/>
      <c r="I58" s="1013"/>
      <c r="J58" s="1013"/>
      <c r="K58" s="1013"/>
      <c r="L58" s="1014"/>
    </row>
    <row r="59" spans="2:13" ht="15" customHeight="1" x14ac:dyDescent="0.25">
      <c r="B59" s="1012"/>
      <c r="C59" s="1013"/>
      <c r="D59" s="1013"/>
      <c r="E59" s="1013"/>
      <c r="F59" s="1013"/>
      <c r="G59" s="1014"/>
      <c r="H59" s="1012"/>
      <c r="I59" s="1013"/>
      <c r="J59" s="1013"/>
      <c r="K59" s="1013"/>
      <c r="L59" s="1014"/>
    </row>
    <row r="60" spans="2:13" ht="15" customHeight="1" x14ac:dyDescent="0.25">
      <c r="B60" s="1012"/>
      <c r="C60" s="1013"/>
      <c r="D60" s="1013"/>
      <c r="E60" s="1013"/>
      <c r="F60" s="1013"/>
      <c r="G60" s="1014"/>
      <c r="H60" s="1012"/>
      <c r="I60" s="1013"/>
      <c r="J60" s="1013"/>
      <c r="K60" s="1013"/>
      <c r="L60" s="1014"/>
    </row>
    <row r="61" spans="2:13" ht="15" customHeight="1" x14ac:dyDescent="0.25">
      <c r="B61" s="1012"/>
      <c r="C61" s="1013"/>
      <c r="D61" s="1013"/>
      <c r="E61" s="1013"/>
      <c r="F61" s="1013"/>
      <c r="G61" s="1014"/>
      <c r="H61" s="1012"/>
      <c r="I61" s="1013"/>
      <c r="J61" s="1013"/>
      <c r="K61" s="1013"/>
      <c r="L61" s="1014"/>
    </row>
    <row r="62" spans="2:13" ht="15" customHeight="1" x14ac:dyDescent="0.25">
      <c r="B62" s="1012"/>
      <c r="C62" s="1013"/>
      <c r="D62" s="1013"/>
      <c r="E62" s="1013"/>
      <c r="F62" s="1013"/>
      <c r="G62" s="1014"/>
      <c r="H62" s="1012"/>
      <c r="I62" s="1013"/>
      <c r="J62" s="1013"/>
      <c r="K62" s="1013"/>
      <c r="L62" s="1014"/>
    </row>
    <row r="63" spans="2:13" ht="15" customHeight="1" x14ac:dyDescent="0.25">
      <c r="B63" s="1012"/>
      <c r="C63" s="1013"/>
      <c r="D63" s="1013"/>
      <c r="E63" s="1013"/>
      <c r="F63" s="1013"/>
      <c r="G63" s="1014"/>
      <c r="H63" s="1012"/>
      <c r="I63" s="1013"/>
      <c r="J63" s="1013"/>
      <c r="K63" s="1013"/>
      <c r="L63" s="1014"/>
    </row>
    <row r="64" spans="2:13" ht="15" customHeight="1" x14ac:dyDescent="0.25">
      <c r="B64" s="1012"/>
      <c r="C64" s="1013"/>
      <c r="D64" s="1013"/>
      <c r="E64" s="1013"/>
      <c r="F64" s="1013"/>
      <c r="G64" s="1014"/>
      <c r="H64" s="1012"/>
      <c r="I64" s="1013"/>
      <c r="J64" s="1013"/>
      <c r="K64" s="1013"/>
      <c r="L64" s="1014"/>
    </row>
    <row r="65" spans="2:15" ht="15" customHeight="1" x14ac:dyDescent="0.25">
      <c r="B65" s="1012"/>
      <c r="C65" s="1013"/>
      <c r="D65" s="1013"/>
      <c r="E65" s="1013"/>
      <c r="F65" s="1013"/>
      <c r="G65" s="1014"/>
      <c r="H65" s="1012"/>
      <c r="I65" s="1013"/>
      <c r="J65" s="1013"/>
      <c r="K65" s="1013"/>
      <c r="L65" s="1014"/>
    </row>
    <row r="66" spans="2:15" ht="15" customHeight="1" x14ac:dyDescent="0.25">
      <c r="B66" s="1012"/>
      <c r="C66" s="1013"/>
      <c r="D66" s="1013"/>
      <c r="E66" s="1013"/>
      <c r="F66" s="1013"/>
      <c r="G66" s="1014"/>
      <c r="H66" s="1012"/>
      <c r="I66" s="1013"/>
      <c r="J66" s="1013"/>
      <c r="K66" s="1013"/>
      <c r="L66" s="1014"/>
      <c r="O66" s="184"/>
    </row>
    <row r="67" spans="2:15" ht="15" customHeight="1" x14ac:dyDescent="0.25">
      <c r="B67" s="1012"/>
      <c r="C67" s="1013"/>
      <c r="D67" s="1013"/>
      <c r="E67" s="1013"/>
      <c r="F67" s="1013"/>
      <c r="G67" s="1014"/>
      <c r="H67" s="1012"/>
      <c r="I67" s="1013"/>
      <c r="J67" s="1013"/>
      <c r="K67" s="1013"/>
      <c r="L67" s="1014"/>
    </row>
    <row r="68" spans="2:15" ht="15" customHeight="1" x14ac:dyDescent="0.25">
      <c r="B68" s="1012"/>
      <c r="C68" s="1013"/>
      <c r="D68" s="1013"/>
      <c r="E68" s="1013"/>
      <c r="F68" s="1013"/>
      <c r="G68" s="1014"/>
      <c r="H68" s="1012"/>
      <c r="I68" s="1013"/>
      <c r="J68" s="1013"/>
      <c r="K68" s="1013"/>
      <c r="L68" s="1014"/>
    </row>
    <row r="69" spans="2:15" ht="15.75" customHeight="1" thickBot="1" x14ac:dyDescent="0.3">
      <c r="B69" s="1012"/>
      <c r="C69" s="1013"/>
      <c r="D69" s="1013"/>
      <c r="E69" s="1013"/>
      <c r="F69" s="1013"/>
      <c r="G69" s="1014"/>
      <c r="H69" s="1012"/>
      <c r="I69" s="1013"/>
      <c r="J69" s="1013"/>
      <c r="K69" s="1013"/>
      <c r="L69" s="1014"/>
    </row>
    <row r="70" spans="2:15" ht="23.25" customHeight="1" x14ac:dyDescent="0.25">
      <c r="B70" s="1089" t="s">
        <v>1136</v>
      </c>
      <c r="C70" s="1090"/>
      <c r="D70" s="1090"/>
      <c r="E70" s="1090"/>
      <c r="F70" s="1090"/>
      <c r="G70" s="1091"/>
      <c r="H70" s="1089" t="s">
        <v>1137</v>
      </c>
      <c r="I70" s="1090"/>
      <c r="J70" s="1090"/>
      <c r="K70" s="1090"/>
      <c r="L70" s="1090"/>
      <c r="M70" s="1081"/>
    </row>
    <row r="71" spans="2:15" ht="25.5" customHeight="1" thickBot="1" x14ac:dyDescent="0.3">
      <c r="B71" s="1092"/>
      <c r="C71" s="1093"/>
      <c r="D71" s="1093"/>
      <c r="E71" s="1093"/>
      <c r="F71" s="1093"/>
      <c r="G71" s="1094"/>
      <c r="H71" s="1092"/>
      <c r="I71" s="1093"/>
      <c r="J71" s="1093"/>
      <c r="K71" s="1093"/>
      <c r="L71" s="1093"/>
      <c r="M71" s="1082"/>
    </row>
    <row r="72" spans="2:15" ht="25.5" customHeight="1" thickBot="1" x14ac:dyDescent="0.3">
      <c r="B72" s="1083" t="s">
        <v>619</v>
      </c>
      <c r="C72" s="1084"/>
      <c r="D72" s="1084"/>
      <c r="E72" s="1084"/>
      <c r="F72" s="1084"/>
      <c r="G72" s="1084"/>
      <c r="H72" s="1084"/>
      <c r="I72" s="1084"/>
      <c r="J72" s="1084"/>
      <c r="K72" s="1084"/>
      <c r="L72" s="1085"/>
    </row>
    <row r="73" spans="2:15" ht="24.75" customHeight="1" x14ac:dyDescent="0.25">
      <c r="B73" s="1089" t="s">
        <v>802</v>
      </c>
      <c r="C73" s="1090"/>
      <c r="D73" s="1090"/>
      <c r="E73" s="1090"/>
      <c r="F73" s="1090"/>
      <c r="G73" s="1091"/>
      <c r="H73" s="1089" t="s">
        <v>859</v>
      </c>
      <c r="I73" s="1090"/>
      <c r="J73" s="1090"/>
      <c r="K73" s="1090"/>
      <c r="L73" s="1090"/>
    </row>
    <row r="74" spans="2:15" ht="18.75" customHeight="1" thickBot="1" x14ac:dyDescent="0.3">
      <c r="B74" s="1092"/>
      <c r="C74" s="1093"/>
      <c r="D74" s="1093"/>
      <c r="E74" s="1093"/>
      <c r="F74" s="1093"/>
      <c r="G74" s="1094"/>
      <c r="H74" s="1092"/>
      <c r="I74" s="1093"/>
      <c r="J74" s="1093"/>
      <c r="K74" s="1093"/>
      <c r="L74" s="1093"/>
    </row>
    <row r="75" spans="2:15" x14ac:dyDescent="0.25">
      <c r="B75" s="1009"/>
      <c r="C75" s="1010"/>
      <c r="D75" s="1010"/>
      <c r="E75" s="1010"/>
      <c r="F75" s="1010"/>
      <c r="G75" s="1011"/>
      <c r="H75" s="1009"/>
      <c r="I75" s="1010"/>
      <c r="J75" s="1010"/>
      <c r="K75" s="1010"/>
      <c r="L75" s="1011"/>
    </row>
    <row r="76" spans="2:15" x14ac:dyDescent="0.25">
      <c r="B76" s="1012"/>
      <c r="C76" s="1013"/>
      <c r="D76" s="1013"/>
      <c r="E76" s="1013"/>
      <c r="F76" s="1013"/>
      <c r="G76" s="1014"/>
      <c r="H76" s="1012"/>
      <c r="I76" s="1013"/>
      <c r="J76" s="1013"/>
      <c r="K76" s="1013"/>
      <c r="L76" s="1014"/>
    </row>
    <row r="77" spans="2:15" x14ac:dyDescent="0.25">
      <c r="B77" s="1012"/>
      <c r="C77" s="1013"/>
      <c r="D77" s="1013"/>
      <c r="E77" s="1013"/>
      <c r="F77" s="1013"/>
      <c r="G77" s="1014"/>
      <c r="H77" s="1012"/>
      <c r="I77" s="1013"/>
      <c r="J77" s="1013"/>
      <c r="K77" s="1013"/>
      <c r="L77" s="1014"/>
    </row>
    <row r="78" spans="2:15" x14ac:dyDescent="0.25">
      <c r="B78" s="1012"/>
      <c r="C78" s="1013"/>
      <c r="D78" s="1013"/>
      <c r="E78" s="1013"/>
      <c r="F78" s="1013"/>
      <c r="G78" s="1014"/>
      <c r="H78" s="1012"/>
      <c r="I78" s="1013"/>
      <c r="J78" s="1013"/>
      <c r="K78" s="1013"/>
      <c r="L78" s="1014"/>
    </row>
    <row r="79" spans="2:15" x14ac:dyDescent="0.25">
      <c r="B79" s="1012"/>
      <c r="C79" s="1013"/>
      <c r="D79" s="1013"/>
      <c r="E79" s="1013"/>
      <c r="F79" s="1013"/>
      <c r="G79" s="1014"/>
      <c r="H79" s="1012"/>
      <c r="I79" s="1013"/>
      <c r="J79" s="1013"/>
      <c r="K79" s="1013"/>
      <c r="L79" s="1014"/>
    </row>
    <row r="80" spans="2:15" x14ac:dyDescent="0.25">
      <c r="B80" s="1012"/>
      <c r="C80" s="1013"/>
      <c r="D80" s="1013"/>
      <c r="E80" s="1013"/>
      <c r="F80" s="1013"/>
      <c r="G80" s="1014"/>
      <c r="H80" s="1012"/>
      <c r="I80" s="1013"/>
      <c r="J80" s="1013"/>
      <c r="K80" s="1013"/>
      <c r="L80" s="1014"/>
    </row>
    <row r="81" spans="2:12" x14ac:dyDescent="0.25">
      <c r="B81" s="1012"/>
      <c r="C81" s="1013"/>
      <c r="D81" s="1013"/>
      <c r="E81" s="1013"/>
      <c r="F81" s="1013"/>
      <c r="G81" s="1014"/>
      <c r="H81" s="1012"/>
      <c r="I81" s="1013"/>
      <c r="J81" s="1013"/>
      <c r="K81" s="1013"/>
      <c r="L81" s="1014"/>
    </row>
    <row r="82" spans="2:12" x14ac:dyDescent="0.25">
      <c r="B82" s="1012"/>
      <c r="C82" s="1013"/>
      <c r="D82" s="1013"/>
      <c r="E82" s="1013"/>
      <c r="F82" s="1013"/>
      <c r="G82" s="1014"/>
      <c r="H82" s="1012"/>
      <c r="I82" s="1013"/>
      <c r="J82" s="1013"/>
      <c r="K82" s="1013"/>
      <c r="L82" s="1014"/>
    </row>
    <row r="83" spans="2:12" x14ac:dyDescent="0.25">
      <c r="B83" s="1012"/>
      <c r="C83" s="1013"/>
      <c r="D83" s="1013"/>
      <c r="E83" s="1013"/>
      <c r="F83" s="1013"/>
      <c r="G83" s="1014"/>
      <c r="H83" s="1012"/>
      <c r="I83" s="1013"/>
      <c r="J83" s="1013"/>
      <c r="K83" s="1013"/>
      <c r="L83" s="1014"/>
    </row>
    <row r="84" spans="2:12" x14ac:dyDescent="0.25">
      <c r="B84" s="1012"/>
      <c r="C84" s="1013"/>
      <c r="D84" s="1013"/>
      <c r="E84" s="1013"/>
      <c r="F84" s="1013"/>
      <c r="G84" s="1014"/>
      <c r="H84" s="1012"/>
      <c r="I84" s="1013"/>
      <c r="J84" s="1013"/>
      <c r="K84" s="1013"/>
      <c r="L84" s="1014"/>
    </row>
    <row r="85" spans="2:12" x14ac:dyDescent="0.25">
      <c r="B85" s="1012"/>
      <c r="C85" s="1013"/>
      <c r="D85" s="1013"/>
      <c r="E85" s="1013"/>
      <c r="F85" s="1013"/>
      <c r="G85" s="1014"/>
      <c r="H85" s="1012"/>
      <c r="I85" s="1013"/>
      <c r="J85" s="1013"/>
      <c r="K85" s="1013"/>
      <c r="L85" s="1014"/>
    </row>
    <row r="86" spans="2:12" x14ac:dyDescent="0.25">
      <c r="B86" s="1012"/>
      <c r="C86" s="1013"/>
      <c r="D86" s="1013"/>
      <c r="E86" s="1013"/>
      <c r="F86" s="1013"/>
      <c r="G86" s="1014"/>
      <c r="H86" s="1012"/>
      <c r="I86" s="1013"/>
      <c r="J86" s="1013"/>
      <c r="K86" s="1013"/>
      <c r="L86" s="1014"/>
    </row>
    <row r="87" spans="2:12" x14ac:dyDescent="0.25">
      <c r="B87" s="1012"/>
      <c r="C87" s="1013"/>
      <c r="D87" s="1013"/>
      <c r="E87" s="1013"/>
      <c r="F87" s="1013"/>
      <c r="G87" s="1014"/>
      <c r="H87" s="1012"/>
      <c r="I87" s="1013"/>
      <c r="J87" s="1013"/>
      <c r="K87" s="1013"/>
      <c r="L87" s="1014"/>
    </row>
    <row r="88" spans="2:12" ht="15.75" thickBot="1" x14ac:dyDescent="0.3">
      <c r="B88" s="1012"/>
      <c r="C88" s="1013"/>
      <c r="D88" s="1013"/>
      <c r="E88" s="1013"/>
      <c r="F88" s="1013"/>
      <c r="G88" s="1014"/>
      <c r="H88" s="1012"/>
      <c r="I88" s="1013"/>
      <c r="J88" s="1013"/>
      <c r="K88" s="1013"/>
      <c r="L88" s="1014"/>
    </row>
    <row r="89" spans="2:12" ht="15.75" customHeight="1" x14ac:dyDescent="0.25">
      <c r="B89" s="1089" t="s">
        <v>1138</v>
      </c>
      <c r="C89" s="1090"/>
      <c r="D89" s="1090"/>
      <c r="E89" s="1090"/>
      <c r="F89" s="1090"/>
      <c r="G89" s="1090"/>
      <c r="H89" s="1090"/>
      <c r="I89" s="1090"/>
      <c r="J89" s="1090"/>
      <c r="K89" s="1090"/>
      <c r="L89" s="1090"/>
    </row>
    <row r="90" spans="2:12" ht="31.5" customHeight="1" thickBot="1" x14ac:dyDescent="0.3">
      <c r="B90" s="1092"/>
      <c r="C90" s="1093"/>
      <c r="D90" s="1093"/>
      <c r="E90" s="1093"/>
      <c r="F90" s="1093"/>
      <c r="G90" s="1093"/>
      <c r="H90" s="1093"/>
      <c r="I90" s="1093"/>
      <c r="J90" s="1093"/>
      <c r="K90" s="1093"/>
      <c r="L90" s="1093"/>
    </row>
  </sheetData>
  <mergeCells count="35">
    <mergeCell ref="B89:L90"/>
    <mergeCell ref="B73:G74"/>
    <mergeCell ref="H73:L74"/>
    <mergeCell ref="B75:G88"/>
    <mergeCell ref="H75:L88"/>
    <mergeCell ref="B72:L72"/>
    <mergeCell ref="B56:G69"/>
    <mergeCell ref="H56:L69"/>
    <mergeCell ref="B54:G55"/>
    <mergeCell ref="H54:L55"/>
    <mergeCell ref="B40:G53"/>
    <mergeCell ref="H40:L53"/>
    <mergeCell ref="M54:M55"/>
    <mergeCell ref="B70:G71"/>
    <mergeCell ref="H70:L71"/>
    <mergeCell ref="M70:M71"/>
    <mergeCell ref="M37:M38"/>
    <mergeCell ref="B39:L39"/>
    <mergeCell ref="B6:L6"/>
    <mergeCell ref="B7:G20"/>
    <mergeCell ref="H7:L20"/>
    <mergeCell ref="B21:G22"/>
    <mergeCell ref="H21:L22"/>
    <mergeCell ref="M21:M22"/>
    <mergeCell ref="B23:G36"/>
    <mergeCell ref="H23:L36"/>
    <mergeCell ref="B37:G38"/>
    <mergeCell ref="H37:L38"/>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229"/>
  <sheetViews>
    <sheetView view="pageBreakPreview" topLeftCell="A177" zoomScale="85" zoomScaleNormal="100" zoomScaleSheetLayoutView="85" zoomScalePageLayoutView="110" workbookViewId="0">
      <selection activeCell="O26" sqref="O26"/>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7.5703125" style="126" customWidth="1"/>
    <col min="7" max="7" width="10" style="126" customWidth="1"/>
    <col min="8" max="8" width="5.7109375" style="126" customWidth="1"/>
    <col min="9" max="9" width="23.5703125" style="126" customWidth="1"/>
    <col min="10" max="10" width="13.7109375" style="126" customWidth="1"/>
    <col min="11" max="11" width="14.140625" style="126" customWidth="1"/>
    <col min="12" max="12" width="3.5703125" style="126" customWidth="1"/>
    <col min="13" max="13" width="12.28515625" style="126" hidden="1" customWidth="1"/>
    <col min="14" max="16384" width="12" style="126"/>
  </cols>
  <sheetData>
    <row r="1" spans="2:12" ht="27.75" customHeight="1" x14ac:dyDescent="0.25">
      <c r="B1" s="989" t="s">
        <v>329</v>
      </c>
      <c r="C1" s="990"/>
      <c r="D1" s="990"/>
      <c r="E1" s="990"/>
      <c r="F1" s="990"/>
      <c r="G1" s="990"/>
      <c r="H1" s="990"/>
      <c r="I1" s="990"/>
      <c r="J1" s="990"/>
      <c r="K1" s="990"/>
      <c r="L1" s="991"/>
    </row>
    <row r="2" spans="2:12" ht="11.25" customHeight="1" x14ac:dyDescent="0.25">
      <c r="B2" s="992"/>
      <c r="C2" s="993"/>
      <c r="D2" s="993"/>
      <c r="E2" s="993"/>
      <c r="F2" s="993"/>
      <c r="G2" s="993"/>
      <c r="H2" s="993"/>
      <c r="I2" s="993"/>
      <c r="J2" s="993"/>
      <c r="K2" s="993"/>
      <c r="L2" s="994"/>
    </row>
    <row r="3" spans="2:12" ht="24.95" customHeight="1" thickBot="1" x14ac:dyDescent="0.3">
      <c r="B3" s="1101" t="s">
        <v>375</v>
      </c>
      <c r="C3" s="1102"/>
      <c r="D3" s="1102"/>
      <c r="E3" s="1103"/>
      <c r="F3" s="173">
        <v>44063</v>
      </c>
      <c r="G3" s="1101" t="s">
        <v>376</v>
      </c>
      <c r="H3" s="1102"/>
      <c r="I3" s="997"/>
      <c r="J3" s="1104">
        <v>44069</v>
      </c>
      <c r="K3" s="1105"/>
      <c r="L3" s="1106"/>
    </row>
    <row r="4" spans="2:12" ht="24.95" customHeight="1" x14ac:dyDescent="0.25">
      <c r="B4" s="1107" t="s">
        <v>327</v>
      </c>
      <c r="C4" s="1108"/>
      <c r="D4" s="1108"/>
      <c r="E4" s="1108"/>
      <c r="F4" s="1108"/>
      <c r="G4" s="1108"/>
      <c r="H4" s="1109"/>
      <c r="I4" s="158" t="s">
        <v>592</v>
      </c>
      <c r="J4" s="193" t="s">
        <v>2</v>
      </c>
      <c r="K4" s="1007" t="s">
        <v>0</v>
      </c>
      <c r="L4" s="1008"/>
    </row>
    <row r="5" spans="2:12" ht="24.95" customHeight="1" thickBot="1" x14ac:dyDescent="0.3">
      <c r="B5" s="1110"/>
      <c r="C5" s="1111"/>
      <c r="D5" s="1111"/>
      <c r="E5" s="1111"/>
      <c r="F5" s="1111"/>
      <c r="G5" s="1111"/>
      <c r="H5" s="1112"/>
      <c r="I5" s="179" t="s">
        <v>593</v>
      </c>
      <c r="J5" s="156">
        <v>2</v>
      </c>
      <c r="K5" s="1079" t="s">
        <v>377</v>
      </c>
      <c r="L5" s="1080"/>
    </row>
    <row r="6" spans="2:12" ht="15.75" customHeight="1" x14ac:dyDescent="0.25">
      <c r="B6" s="1012" t="s">
        <v>546</v>
      </c>
      <c r="C6" s="1013"/>
      <c r="D6" s="1013"/>
      <c r="E6" s="1013"/>
      <c r="F6" s="1013"/>
      <c r="G6" s="1014"/>
      <c r="H6" s="1009" t="s">
        <v>547</v>
      </c>
      <c r="I6" s="1010"/>
      <c r="J6" s="1010"/>
      <c r="K6" s="1010"/>
      <c r="L6" s="1011"/>
    </row>
    <row r="7" spans="2:12" x14ac:dyDescent="0.25">
      <c r="B7" s="1012"/>
      <c r="C7" s="1013"/>
      <c r="D7" s="1013"/>
      <c r="E7" s="1013"/>
      <c r="F7" s="1013"/>
      <c r="G7" s="1014"/>
      <c r="H7" s="1012"/>
      <c r="I7" s="1013"/>
      <c r="J7" s="1013"/>
      <c r="K7" s="1013"/>
      <c r="L7" s="1014"/>
    </row>
    <row r="8" spans="2:12" x14ac:dyDescent="0.25">
      <c r="B8" s="1012"/>
      <c r="C8" s="1013"/>
      <c r="D8" s="1013"/>
      <c r="E8" s="1013"/>
      <c r="F8" s="1013"/>
      <c r="G8" s="1014"/>
      <c r="H8" s="1012"/>
      <c r="I8" s="1013"/>
      <c r="J8" s="1013"/>
      <c r="K8" s="1013"/>
      <c r="L8" s="1014"/>
    </row>
    <row r="9" spans="2:12" x14ac:dyDescent="0.25">
      <c r="B9" s="1012"/>
      <c r="C9" s="1013"/>
      <c r="D9" s="1013"/>
      <c r="E9" s="1013"/>
      <c r="F9" s="1013"/>
      <c r="G9" s="1014"/>
      <c r="H9" s="1012"/>
      <c r="I9" s="1013"/>
      <c r="J9" s="1013"/>
      <c r="K9" s="1013"/>
      <c r="L9" s="1014"/>
    </row>
    <row r="10" spans="2:12" x14ac:dyDescent="0.25">
      <c r="B10" s="1012"/>
      <c r="C10" s="1013"/>
      <c r="D10" s="1013"/>
      <c r="E10" s="1013"/>
      <c r="F10" s="1013"/>
      <c r="G10" s="1014"/>
      <c r="H10" s="1012"/>
      <c r="I10" s="1013"/>
      <c r="J10" s="1013"/>
      <c r="K10" s="1013"/>
      <c r="L10" s="1014"/>
    </row>
    <row r="11" spans="2:12" x14ac:dyDescent="0.25">
      <c r="B11" s="1012"/>
      <c r="C11" s="1013"/>
      <c r="D11" s="1013"/>
      <c r="E11" s="1013"/>
      <c r="F11" s="1013"/>
      <c r="G11" s="1014"/>
      <c r="H11" s="1012"/>
      <c r="I11" s="1013"/>
      <c r="J11" s="1013"/>
      <c r="K11" s="1013"/>
      <c r="L11" s="1014"/>
    </row>
    <row r="12" spans="2:12" x14ac:dyDescent="0.25">
      <c r="B12" s="1012"/>
      <c r="C12" s="1013"/>
      <c r="D12" s="1013"/>
      <c r="E12" s="1013"/>
      <c r="F12" s="1013"/>
      <c r="G12" s="1014"/>
      <c r="H12" s="1012"/>
      <c r="I12" s="1013"/>
      <c r="J12" s="1013"/>
      <c r="K12" s="1013"/>
      <c r="L12" s="1014"/>
    </row>
    <row r="13" spans="2:12" x14ac:dyDescent="0.25">
      <c r="B13" s="1012"/>
      <c r="C13" s="1013"/>
      <c r="D13" s="1013"/>
      <c r="E13" s="1013"/>
      <c r="F13" s="1013"/>
      <c r="G13" s="1014"/>
      <c r="H13" s="1012"/>
      <c r="I13" s="1013"/>
      <c r="J13" s="1013"/>
      <c r="K13" s="1013"/>
      <c r="L13" s="1014"/>
    </row>
    <row r="14" spans="2:12" x14ac:dyDescent="0.25">
      <c r="B14" s="1012"/>
      <c r="C14" s="1013"/>
      <c r="D14" s="1013"/>
      <c r="E14" s="1013"/>
      <c r="F14" s="1013"/>
      <c r="G14" s="1014"/>
      <c r="H14" s="1012"/>
      <c r="I14" s="1013"/>
      <c r="J14" s="1013"/>
      <c r="K14" s="1013"/>
      <c r="L14" s="1014"/>
    </row>
    <row r="15" spans="2:12" x14ac:dyDescent="0.25">
      <c r="B15" s="1012"/>
      <c r="C15" s="1013"/>
      <c r="D15" s="1013"/>
      <c r="E15" s="1013"/>
      <c r="F15" s="1013"/>
      <c r="G15" s="1014"/>
      <c r="H15" s="1012"/>
      <c r="I15" s="1013"/>
      <c r="J15" s="1013"/>
      <c r="K15" s="1013"/>
      <c r="L15" s="1014"/>
    </row>
    <row r="16" spans="2:12" x14ac:dyDescent="0.25">
      <c r="B16" s="1012"/>
      <c r="C16" s="1013"/>
      <c r="D16" s="1013"/>
      <c r="E16" s="1013"/>
      <c r="F16" s="1013"/>
      <c r="G16" s="1014"/>
      <c r="H16" s="1012"/>
      <c r="I16" s="1013"/>
      <c r="J16" s="1013"/>
      <c r="K16" s="1013"/>
      <c r="L16" s="1014"/>
    </row>
    <row r="17" spans="2:13" x14ac:dyDescent="0.25">
      <c r="B17" s="1012"/>
      <c r="C17" s="1013"/>
      <c r="D17" s="1013"/>
      <c r="E17" s="1013"/>
      <c r="F17" s="1013"/>
      <c r="G17" s="1014"/>
      <c r="H17" s="1012"/>
      <c r="I17" s="1013"/>
      <c r="J17" s="1013"/>
      <c r="K17" s="1013"/>
      <c r="L17" s="1014"/>
    </row>
    <row r="18" spans="2:13" x14ac:dyDescent="0.25">
      <c r="B18" s="1012"/>
      <c r="C18" s="1013"/>
      <c r="D18" s="1013"/>
      <c r="E18" s="1013"/>
      <c r="F18" s="1013"/>
      <c r="G18" s="1014"/>
      <c r="H18" s="1012"/>
      <c r="I18" s="1013"/>
      <c r="J18" s="1013"/>
      <c r="K18" s="1013"/>
      <c r="L18" s="1014"/>
    </row>
    <row r="19" spans="2:13" ht="15.75" thickBot="1" x14ac:dyDescent="0.3">
      <c r="B19" s="1113"/>
      <c r="C19" s="1114"/>
      <c r="D19" s="1114"/>
      <c r="E19" s="1114"/>
      <c r="F19" s="1114"/>
      <c r="G19" s="1115"/>
      <c r="H19" s="1113"/>
      <c r="I19" s="1114"/>
      <c r="J19" s="1114"/>
      <c r="K19" s="1114"/>
      <c r="L19" s="1115"/>
    </row>
    <row r="20" spans="2:13" ht="25.5" customHeight="1" x14ac:dyDescent="0.25">
      <c r="B20" s="1116" t="s">
        <v>1157</v>
      </c>
      <c r="C20" s="1117"/>
      <c r="D20" s="1117"/>
      <c r="E20" s="1117"/>
      <c r="F20" s="1117"/>
      <c r="G20" s="1118"/>
      <c r="H20" s="1116" t="s">
        <v>1158</v>
      </c>
      <c r="I20" s="1117"/>
      <c r="J20" s="1117"/>
      <c r="K20" s="1117"/>
      <c r="L20" s="1117"/>
      <c r="M20" s="1118"/>
    </row>
    <row r="21" spans="2:13" ht="23.25" customHeight="1" thickBot="1" x14ac:dyDescent="0.3">
      <c r="B21" s="1119"/>
      <c r="C21" s="1120"/>
      <c r="D21" s="1120"/>
      <c r="E21" s="1120"/>
      <c r="F21" s="1120"/>
      <c r="G21" s="1121"/>
      <c r="H21" s="1119"/>
      <c r="I21" s="1120"/>
      <c r="J21" s="1120"/>
      <c r="K21" s="1120"/>
      <c r="L21" s="1120"/>
      <c r="M21" s="1121"/>
    </row>
    <row r="22" spans="2:13" ht="15.75" customHeight="1" x14ac:dyDescent="0.25">
      <c r="B22" s="1012" t="s">
        <v>546</v>
      </c>
      <c r="C22" s="1013"/>
      <c r="D22" s="1013"/>
      <c r="E22" s="1013"/>
      <c r="F22" s="1013"/>
      <c r="G22" s="1014"/>
      <c r="H22" s="1009" t="s">
        <v>547</v>
      </c>
      <c r="I22" s="1010"/>
      <c r="J22" s="1010"/>
      <c r="K22" s="1010"/>
      <c r="L22" s="1011"/>
    </row>
    <row r="23" spans="2:13" x14ac:dyDescent="0.25">
      <c r="B23" s="1012"/>
      <c r="C23" s="1013"/>
      <c r="D23" s="1013"/>
      <c r="E23" s="1013"/>
      <c r="F23" s="1013"/>
      <c r="G23" s="1014"/>
      <c r="H23" s="1012"/>
      <c r="I23" s="1013"/>
      <c r="J23" s="1013"/>
      <c r="K23" s="1013"/>
      <c r="L23" s="1014"/>
    </row>
    <row r="24" spans="2:13" x14ac:dyDescent="0.25">
      <c r="B24" s="1012"/>
      <c r="C24" s="1013"/>
      <c r="D24" s="1013"/>
      <c r="E24" s="1013"/>
      <c r="F24" s="1013"/>
      <c r="G24" s="1014"/>
      <c r="H24" s="1012"/>
      <c r="I24" s="1013"/>
      <c r="J24" s="1013"/>
      <c r="K24" s="1013"/>
      <c r="L24" s="1014"/>
    </row>
    <row r="25" spans="2:13" x14ac:dyDescent="0.25">
      <c r="B25" s="1012"/>
      <c r="C25" s="1013"/>
      <c r="D25" s="1013"/>
      <c r="E25" s="1013"/>
      <c r="F25" s="1013"/>
      <c r="G25" s="1014"/>
      <c r="H25" s="1012"/>
      <c r="I25" s="1013"/>
      <c r="J25" s="1013"/>
      <c r="K25" s="1013"/>
      <c r="L25" s="1014"/>
    </row>
    <row r="26" spans="2:13" x14ac:dyDescent="0.25">
      <c r="B26" s="1012"/>
      <c r="C26" s="1013"/>
      <c r="D26" s="1013"/>
      <c r="E26" s="1013"/>
      <c r="F26" s="1013"/>
      <c r="G26" s="1014"/>
      <c r="H26" s="1012"/>
      <c r="I26" s="1013"/>
      <c r="J26" s="1013"/>
      <c r="K26" s="1013"/>
      <c r="L26" s="1014"/>
    </row>
    <row r="27" spans="2:13" x14ac:dyDescent="0.25">
      <c r="B27" s="1012"/>
      <c r="C27" s="1013"/>
      <c r="D27" s="1013"/>
      <c r="E27" s="1013"/>
      <c r="F27" s="1013"/>
      <c r="G27" s="1014"/>
      <c r="H27" s="1012"/>
      <c r="I27" s="1013"/>
      <c r="J27" s="1013"/>
      <c r="K27" s="1013"/>
      <c r="L27" s="1014"/>
    </row>
    <row r="28" spans="2:13" x14ac:dyDescent="0.25">
      <c r="B28" s="1012"/>
      <c r="C28" s="1013"/>
      <c r="D28" s="1013"/>
      <c r="E28" s="1013"/>
      <c r="F28" s="1013"/>
      <c r="G28" s="1014"/>
      <c r="H28" s="1012"/>
      <c r="I28" s="1013"/>
      <c r="J28" s="1013"/>
      <c r="K28" s="1013"/>
      <c r="L28" s="1014"/>
    </row>
    <row r="29" spans="2:13" x14ac:dyDescent="0.25">
      <c r="B29" s="1012"/>
      <c r="C29" s="1013"/>
      <c r="D29" s="1013"/>
      <c r="E29" s="1013"/>
      <c r="F29" s="1013"/>
      <c r="G29" s="1014"/>
      <c r="H29" s="1012"/>
      <c r="I29" s="1013"/>
      <c r="J29" s="1013"/>
      <c r="K29" s="1013"/>
      <c r="L29" s="1014"/>
    </row>
    <row r="30" spans="2:13" x14ac:dyDescent="0.25">
      <c r="B30" s="1012"/>
      <c r="C30" s="1013"/>
      <c r="D30" s="1013"/>
      <c r="E30" s="1013"/>
      <c r="F30" s="1013"/>
      <c r="G30" s="1014"/>
      <c r="H30" s="1012"/>
      <c r="I30" s="1013"/>
      <c r="J30" s="1013"/>
      <c r="K30" s="1013"/>
      <c r="L30" s="1014"/>
    </row>
    <row r="31" spans="2:13" x14ac:dyDescent="0.25">
      <c r="B31" s="1012"/>
      <c r="C31" s="1013"/>
      <c r="D31" s="1013"/>
      <c r="E31" s="1013"/>
      <c r="F31" s="1013"/>
      <c r="G31" s="1014"/>
      <c r="H31" s="1012"/>
      <c r="I31" s="1013"/>
      <c r="J31" s="1013"/>
      <c r="K31" s="1013"/>
      <c r="L31" s="1014"/>
    </row>
    <row r="32" spans="2:13" x14ac:dyDescent="0.25">
      <c r="B32" s="1012"/>
      <c r="C32" s="1013"/>
      <c r="D32" s="1013"/>
      <c r="E32" s="1013"/>
      <c r="F32" s="1013"/>
      <c r="G32" s="1014"/>
      <c r="H32" s="1012"/>
      <c r="I32" s="1013"/>
      <c r="J32" s="1013"/>
      <c r="K32" s="1013"/>
      <c r="L32" s="1014"/>
    </row>
    <row r="33" spans="2:13" x14ac:dyDescent="0.25">
      <c r="B33" s="1012"/>
      <c r="C33" s="1013"/>
      <c r="D33" s="1013"/>
      <c r="E33" s="1013"/>
      <c r="F33" s="1013"/>
      <c r="G33" s="1014"/>
      <c r="H33" s="1012"/>
      <c r="I33" s="1013"/>
      <c r="J33" s="1013"/>
      <c r="K33" s="1013"/>
      <c r="L33" s="1014"/>
    </row>
    <row r="34" spans="2:13" x14ac:dyDescent="0.25">
      <c r="B34" s="1012"/>
      <c r="C34" s="1013"/>
      <c r="D34" s="1013"/>
      <c r="E34" s="1013"/>
      <c r="F34" s="1013"/>
      <c r="G34" s="1014"/>
      <c r="H34" s="1012"/>
      <c r="I34" s="1013"/>
      <c r="J34" s="1013"/>
      <c r="K34" s="1013"/>
      <c r="L34" s="1014"/>
    </row>
    <row r="35" spans="2:13" ht="15.75" thickBot="1" x14ac:dyDescent="0.3">
      <c r="B35" s="1113"/>
      <c r="C35" s="1114"/>
      <c r="D35" s="1114"/>
      <c r="E35" s="1114"/>
      <c r="F35" s="1114"/>
      <c r="G35" s="1115"/>
      <c r="H35" s="1113"/>
      <c r="I35" s="1114"/>
      <c r="J35" s="1114"/>
      <c r="K35" s="1114"/>
      <c r="L35" s="1115"/>
    </row>
    <row r="36" spans="2:13" ht="25.5" customHeight="1" x14ac:dyDescent="0.25">
      <c r="B36" s="1116" t="s">
        <v>1159</v>
      </c>
      <c r="C36" s="1117"/>
      <c r="D36" s="1117"/>
      <c r="E36" s="1117"/>
      <c r="F36" s="1117"/>
      <c r="G36" s="1118"/>
      <c r="H36" s="1122" t="s">
        <v>1160</v>
      </c>
      <c r="I36" s="1123"/>
      <c r="J36" s="1123"/>
      <c r="K36" s="1123"/>
      <c r="L36" s="1123"/>
      <c r="M36" s="1124"/>
    </row>
    <row r="37" spans="2:13" ht="23.25" customHeight="1" thickBot="1" x14ac:dyDescent="0.3">
      <c r="B37" s="1119"/>
      <c r="C37" s="1120"/>
      <c r="D37" s="1120"/>
      <c r="E37" s="1120"/>
      <c r="F37" s="1120"/>
      <c r="G37" s="1121"/>
      <c r="H37" s="1122"/>
      <c r="I37" s="1123"/>
      <c r="J37" s="1123"/>
      <c r="K37" s="1123"/>
      <c r="L37" s="1123"/>
      <c r="M37" s="1124"/>
    </row>
    <row r="38" spans="2:13" ht="15.75" customHeight="1" x14ac:dyDescent="0.25">
      <c r="B38" s="1012" t="s">
        <v>546</v>
      </c>
      <c r="C38" s="1013"/>
      <c r="D38" s="1013"/>
      <c r="E38" s="1013"/>
      <c r="F38" s="1013"/>
      <c r="G38" s="1014"/>
      <c r="H38" s="1009" t="s">
        <v>547</v>
      </c>
      <c r="I38" s="1010"/>
      <c r="J38" s="1010"/>
      <c r="K38" s="1010"/>
      <c r="L38" s="1011"/>
    </row>
    <row r="39" spans="2:13" x14ac:dyDescent="0.25">
      <c r="B39" s="1012"/>
      <c r="C39" s="1013"/>
      <c r="D39" s="1013"/>
      <c r="E39" s="1013"/>
      <c r="F39" s="1013"/>
      <c r="G39" s="1014"/>
      <c r="H39" s="1012"/>
      <c r="I39" s="1013"/>
      <c r="J39" s="1013"/>
      <c r="K39" s="1013"/>
      <c r="L39" s="1014"/>
    </row>
    <row r="40" spans="2:13" x14ac:dyDescent="0.25">
      <c r="B40" s="1012"/>
      <c r="C40" s="1013"/>
      <c r="D40" s="1013"/>
      <c r="E40" s="1013"/>
      <c r="F40" s="1013"/>
      <c r="G40" s="1014"/>
      <c r="H40" s="1012"/>
      <c r="I40" s="1013"/>
      <c r="J40" s="1013"/>
      <c r="K40" s="1013"/>
      <c r="L40" s="1014"/>
    </row>
    <row r="41" spans="2:13" x14ac:dyDescent="0.25">
      <c r="B41" s="1012"/>
      <c r="C41" s="1013"/>
      <c r="D41" s="1013"/>
      <c r="E41" s="1013"/>
      <c r="F41" s="1013"/>
      <c r="G41" s="1014"/>
      <c r="H41" s="1012"/>
      <c r="I41" s="1013"/>
      <c r="J41" s="1013"/>
      <c r="K41" s="1013"/>
      <c r="L41" s="1014"/>
    </row>
    <row r="42" spans="2:13" x14ac:dyDescent="0.25">
      <c r="B42" s="1012"/>
      <c r="C42" s="1013"/>
      <c r="D42" s="1013"/>
      <c r="E42" s="1013"/>
      <c r="F42" s="1013"/>
      <c r="G42" s="1014"/>
      <c r="H42" s="1012"/>
      <c r="I42" s="1013"/>
      <c r="J42" s="1013"/>
      <c r="K42" s="1013"/>
      <c r="L42" s="1014"/>
    </row>
    <row r="43" spans="2:13" x14ac:dyDescent="0.25">
      <c r="B43" s="1012"/>
      <c r="C43" s="1013"/>
      <c r="D43" s="1013"/>
      <c r="E43" s="1013"/>
      <c r="F43" s="1013"/>
      <c r="G43" s="1014"/>
      <c r="H43" s="1012"/>
      <c r="I43" s="1013"/>
      <c r="J43" s="1013"/>
      <c r="K43" s="1013"/>
      <c r="L43" s="1014"/>
    </row>
    <row r="44" spans="2:13" x14ac:dyDescent="0.25">
      <c r="B44" s="1012"/>
      <c r="C44" s="1013"/>
      <c r="D44" s="1013"/>
      <c r="E44" s="1013"/>
      <c r="F44" s="1013"/>
      <c r="G44" s="1014"/>
      <c r="H44" s="1012"/>
      <c r="I44" s="1013"/>
      <c r="J44" s="1013"/>
      <c r="K44" s="1013"/>
      <c r="L44" s="1014"/>
    </row>
    <row r="45" spans="2:13" x14ac:dyDescent="0.25">
      <c r="B45" s="1012"/>
      <c r="C45" s="1013"/>
      <c r="D45" s="1013"/>
      <c r="E45" s="1013"/>
      <c r="F45" s="1013"/>
      <c r="G45" s="1014"/>
      <c r="H45" s="1012"/>
      <c r="I45" s="1013"/>
      <c r="J45" s="1013"/>
      <c r="K45" s="1013"/>
      <c r="L45" s="1014"/>
    </row>
    <row r="46" spans="2:13" x14ac:dyDescent="0.25">
      <c r="B46" s="1012"/>
      <c r="C46" s="1013"/>
      <c r="D46" s="1013"/>
      <c r="E46" s="1013"/>
      <c r="F46" s="1013"/>
      <c r="G46" s="1014"/>
      <c r="H46" s="1012"/>
      <c r="I46" s="1013"/>
      <c r="J46" s="1013"/>
      <c r="K46" s="1013"/>
      <c r="L46" s="1014"/>
    </row>
    <row r="47" spans="2:13" x14ac:dyDescent="0.25">
      <c r="B47" s="1012"/>
      <c r="C47" s="1013"/>
      <c r="D47" s="1013"/>
      <c r="E47" s="1013"/>
      <c r="F47" s="1013"/>
      <c r="G47" s="1014"/>
      <c r="H47" s="1012"/>
      <c r="I47" s="1013"/>
      <c r="J47" s="1013"/>
      <c r="K47" s="1013"/>
      <c r="L47" s="1014"/>
    </row>
    <row r="48" spans="2:13" x14ac:dyDescent="0.25">
      <c r="B48" s="1012"/>
      <c r="C48" s="1013"/>
      <c r="D48" s="1013"/>
      <c r="E48" s="1013"/>
      <c r="F48" s="1013"/>
      <c r="G48" s="1014"/>
      <c r="H48" s="1012"/>
      <c r="I48" s="1013"/>
      <c r="J48" s="1013"/>
      <c r="K48" s="1013"/>
      <c r="L48" s="1014"/>
    </row>
    <row r="49" spans="2:13" x14ac:dyDescent="0.25">
      <c r="B49" s="1012"/>
      <c r="C49" s="1013"/>
      <c r="D49" s="1013"/>
      <c r="E49" s="1013"/>
      <c r="F49" s="1013"/>
      <c r="G49" s="1014"/>
      <c r="H49" s="1012"/>
      <c r="I49" s="1013"/>
      <c r="J49" s="1013"/>
      <c r="K49" s="1013"/>
      <c r="L49" s="1014"/>
    </row>
    <row r="50" spans="2:13" x14ac:dyDescent="0.25">
      <c r="B50" s="1012"/>
      <c r="C50" s="1013"/>
      <c r="D50" s="1013"/>
      <c r="E50" s="1013"/>
      <c r="F50" s="1013"/>
      <c r="G50" s="1014"/>
      <c r="H50" s="1012"/>
      <c r="I50" s="1013"/>
      <c r="J50" s="1013"/>
      <c r="K50" s="1013"/>
      <c r="L50" s="1014"/>
    </row>
    <row r="51" spans="2:13" ht="15.75" thickBot="1" x14ac:dyDescent="0.3">
      <c r="B51" s="1113"/>
      <c r="C51" s="1114"/>
      <c r="D51" s="1114"/>
      <c r="E51" s="1114"/>
      <c r="F51" s="1114"/>
      <c r="G51" s="1115"/>
      <c r="H51" s="1113"/>
      <c r="I51" s="1114"/>
      <c r="J51" s="1114"/>
      <c r="K51" s="1114"/>
      <c r="L51" s="1115"/>
    </row>
    <row r="52" spans="2:13" ht="25.5" customHeight="1" x14ac:dyDescent="0.25">
      <c r="B52" s="1116" t="s">
        <v>1161</v>
      </c>
      <c r="C52" s="1117"/>
      <c r="D52" s="1117"/>
      <c r="E52" s="1117"/>
      <c r="F52" s="1117"/>
      <c r="G52" s="1118"/>
      <c r="H52" s="1125" t="s">
        <v>1162</v>
      </c>
      <c r="I52" s="1126"/>
      <c r="J52" s="1126"/>
      <c r="K52" s="1126"/>
      <c r="L52" s="1126"/>
      <c r="M52" s="1027"/>
    </row>
    <row r="53" spans="2:13" ht="23.25" customHeight="1" thickBot="1" x14ac:dyDescent="0.3">
      <c r="B53" s="1119"/>
      <c r="C53" s="1120"/>
      <c r="D53" s="1120"/>
      <c r="E53" s="1120"/>
      <c r="F53" s="1120"/>
      <c r="G53" s="1121"/>
      <c r="H53" s="1127"/>
      <c r="I53" s="1027"/>
      <c r="J53" s="1027"/>
      <c r="K53" s="1027"/>
      <c r="L53" s="1027"/>
      <c r="M53" s="1027"/>
    </row>
    <row r="54" spans="2:13" ht="15.75" customHeight="1" x14ac:dyDescent="0.25">
      <c r="B54" s="1012" t="s">
        <v>546</v>
      </c>
      <c r="C54" s="1013"/>
      <c r="D54" s="1013"/>
      <c r="E54" s="1013"/>
      <c r="F54" s="1013"/>
      <c r="G54" s="1014"/>
      <c r="H54" s="1009" t="s">
        <v>547</v>
      </c>
      <c r="I54" s="1010"/>
      <c r="J54" s="1010"/>
      <c r="K54" s="1010"/>
      <c r="L54" s="1011"/>
    </row>
    <row r="55" spans="2:13" x14ac:dyDescent="0.25">
      <c r="B55" s="1012"/>
      <c r="C55" s="1013"/>
      <c r="D55" s="1013"/>
      <c r="E55" s="1013"/>
      <c r="F55" s="1013"/>
      <c r="G55" s="1014"/>
      <c r="H55" s="1012"/>
      <c r="I55" s="1013"/>
      <c r="J55" s="1013"/>
      <c r="K55" s="1013"/>
      <c r="L55" s="1014"/>
    </row>
    <row r="56" spans="2:13" x14ac:dyDescent="0.25">
      <c r="B56" s="1012"/>
      <c r="C56" s="1013"/>
      <c r="D56" s="1013"/>
      <c r="E56" s="1013"/>
      <c r="F56" s="1013"/>
      <c r="G56" s="1014"/>
      <c r="H56" s="1012"/>
      <c r="I56" s="1013"/>
      <c r="J56" s="1013"/>
      <c r="K56" s="1013"/>
      <c r="L56" s="1014"/>
    </row>
    <row r="57" spans="2:13" x14ac:dyDescent="0.25">
      <c r="B57" s="1012"/>
      <c r="C57" s="1013"/>
      <c r="D57" s="1013"/>
      <c r="E57" s="1013"/>
      <c r="F57" s="1013"/>
      <c r="G57" s="1014"/>
      <c r="H57" s="1012"/>
      <c r="I57" s="1013"/>
      <c r="J57" s="1013"/>
      <c r="K57" s="1013"/>
      <c r="L57" s="1014"/>
    </row>
    <row r="58" spans="2:13" x14ac:dyDescent="0.25">
      <c r="B58" s="1012"/>
      <c r="C58" s="1013"/>
      <c r="D58" s="1013"/>
      <c r="E58" s="1013"/>
      <c r="F58" s="1013"/>
      <c r="G58" s="1014"/>
      <c r="H58" s="1012"/>
      <c r="I58" s="1013"/>
      <c r="J58" s="1013"/>
      <c r="K58" s="1013"/>
      <c r="L58" s="1014"/>
    </row>
    <row r="59" spans="2:13" x14ac:dyDescent="0.25">
      <c r="B59" s="1012"/>
      <c r="C59" s="1013"/>
      <c r="D59" s="1013"/>
      <c r="E59" s="1013"/>
      <c r="F59" s="1013"/>
      <c r="G59" s="1014"/>
      <c r="H59" s="1012"/>
      <c r="I59" s="1013"/>
      <c r="J59" s="1013"/>
      <c r="K59" s="1013"/>
      <c r="L59" s="1014"/>
    </row>
    <row r="60" spans="2:13" x14ac:dyDescent="0.25">
      <c r="B60" s="1012"/>
      <c r="C60" s="1013"/>
      <c r="D60" s="1013"/>
      <c r="E60" s="1013"/>
      <c r="F60" s="1013"/>
      <c r="G60" s="1014"/>
      <c r="H60" s="1012"/>
      <c r="I60" s="1013"/>
      <c r="J60" s="1013"/>
      <c r="K60" s="1013"/>
      <c r="L60" s="1014"/>
    </row>
    <row r="61" spans="2:13" x14ac:dyDescent="0.25">
      <c r="B61" s="1012"/>
      <c r="C61" s="1013"/>
      <c r="D61" s="1013"/>
      <c r="E61" s="1013"/>
      <c r="F61" s="1013"/>
      <c r="G61" s="1014"/>
      <c r="H61" s="1012"/>
      <c r="I61" s="1013"/>
      <c r="J61" s="1013"/>
      <c r="K61" s="1013"/>
      <c r="L61" s="1014"/>
    </row>
    <row r="62" spans="2:13" x14ac:dyDescent="0.25">
      <c r="B62" s="1012"/>
      <c r="C62" s="1013"/>
      <c r="D62" s="1013"/>
      <c r="E62" s="1013"/>
      <c r="F62" s="1013"/>
      <c r="G62" s="1014"/>
      <c r="H62" s="1012"/>
      <c r="I62" s="1013"/>
      <c r="J62" s="1013"/>
      <c r="K62" s="1013"/>
      <c r="L62" s="1014"/>
    </row>
    <row r="63" spans="2:13" x14ac:dyDescent="0.25">
      <c r="B63" s="1012"/>
      <c r="C63" s="1013"/>
      <c r="D63" s="1013"/>
      <c r="E63" s="1013"/>
      <c r="F63" s="1013"/>
      <c r="G63" s="1014"/>
      <c r="H63" s="1012"/>
      <c r="I63" s="1013"/>
      <c r="J63" s="1013"/>
      <c r="K63" s="1013"/>
      <c r="L63" s="1014"/>
    </row>
    <row r="64" spans="2:13" x14ac:dyDescent="0.25">
      <c r="B64" s="1012"/>
      <c r="C64" s="1013"/>
      <c r="D64" s="1013"/>
      <c r="E64" s="1013"/>
      <c r="F64" s="1013"/>
      <c r="G64" s="1014"/>
      <c r="H64" s="1012"/>
      <c r="I64" s="1013"/>
      <c r="J64" s="1013"/>
      <c r="K64" s="1013"/>
      <c r="L64" s="1014"/>
    </row>
    <row r="65" spans="2:13" x14ac:dyDescent="0.25">
      <c r="B65" s="1012"/>
      <c r="C65" s="1013"/>
      <c r="D65" s="1013"/>
      <c r="E65" s="1013"/>
      <c r="F65" s="1013"/>
      <c r="G65" s="1014"/>
      <c r="H65" s="1012"/>
      <c r="I65" s="1013"/>
      <c r="J65" s="1013"/>
      <c r="K65" s="1013"/>
      <c r="L65" s="1014"/>
    </row>
    <row r="66" spans="2:13" x14ac:dyDescent="0.25">
      <c r="B66" s="1012"/>
      <c r="C66" s="1013"/>
      <c r="D66" s="1013"/>
      <c r="E66" s="1013"/>
      <c r="F66" s="1013"/>
      <c r="G66" s="1014"/>
      <c r="H66" s="1012"/>
      <c r="I66" s="1013"/>
      <c r="J66" s="1013"/>
      <c r="K66" s="1013"/>
      <c r="L66" s="1014"/>
    </row>
    <row r="67" spans="2:13" ht="15.75" thickBot="1" x14ac:dyDescent="0.3">
      <c r="B67" s="1113"/>
      <c r="C67" s="1114"/>
      <c r="D67" s="1114"/>
      <c r="E67" s="1114"/>
      <c r="F67" s="1114"/>
      <c r="G67" s="1115"/>
      <c r="H67" s="1113"/>
      <c r="I67" s="1114"/>
      <c r="J67" s="1114"/>
      <c r="K67" s="1114"/>
      <c r="L67" s="1115"/>
    </row>
    <row r="68" spans="2:13" ht="25.5" customHeight="1" x14ac:dyDescent="0.25">
      <c r="B68" s="1116" t="s">
        <v>1161</v>
      </c>
      <c r="C68" s="1117"/>
      <c r="D68" s="1117"/>
      <c r="E68" s="1117"/>
      <c r="F68" s="1117"/>
      <c r="G68" s="1118"/>
      <c r="H68" s="1125" t="s">
        <v>1163</v>
      </c>
      <c r="I68" s="1126"/>
      <c r="J68" s="1126"/>
      <c r="K68" s="1126"/>
      <c r="L68" s="1126"/>
      <c r="M68" s="1027"/>
    </row>
    <row r="69" spans="2:13" ht="23.25" customHeight="1" thickBot="1" x14ac:dyDescent="0.3">
      <c r="B69" s="1119"/>
      <c r="C69" s="1120"/>
      <c r="D69" s="1120"/>
      <c r="E69" s="1120"/>
      <c r="F69" s="1120"/>
      <c r="G69" s="1121"/>
      <c r="H69" s="1127"/>
      <c r="I69" s="1027"/>
      <c r="J69" s="1027"/>
      <c r="K69" s="1027"/>
      <c r="L69" s="1027"/>
      <c r="M69" s="1027"/>
    </row>
    <row r="70" spans="2:13" ht="15.75" customHeight="1" x14ac:dyDescent="0.25">
      <c r="B70" s="1128"/>
      <c r="C70" s="1129"/>
      <c r="D70" s="1129"/>
      <c r="E70" s="1129"/>
      <c r="F70" s="1129"/>
      <c r="G70" s="1130"/>
      <c r="H70" s="1128"/>
      <c r="I70" s="1129"/>
      <c r="J70" s="1129"/>
      <c r="K70" s="1129"/>
      <c r="L70" s="1130"/>
    </row>
    <row r="71" spans="2:13" x14ac:dyDescent="0.25">
      <c r="B71" s="1131"/>
      <c r="C71" s="1132"/>
      <c r="D71" s="1132"/>
      <c r="E71" s="1132"/>
      <c r="F71" s="1132"/>
      <c r="G71" s="1133"/>
      <c r="H71" s="1131"/>
      <c r="I71" s="1132"/>
      <c r="J71" s="1132"/>
      <c r="K71" s="1132"/>
      <c r="L71" s="1133"/>
    </row>
    <row r="72" spans="2:13" x14ac:dyDescent="0.25">
      <c r="B72" s="1131"/>
      <c r="C72" s="1132"/>
      <c r="D72" s="1132"/>
      <c r="E72" s="1132"/>
      <c r="F72" s="1132"/>
      <c r="G72" s="1133"/>
      <c r="H72" s="1131"/>
      <c r="I72" s="1132"/>
      <c r="J72" s="1132"/>
      <c r="K72" s="1132"/>
      <c r="L72" s="1133"/>
    </row>
    <row r="73" spans="2:13" x14ac:dyDescent="0.25">
      <c r="B73" s="1131"/>
      <c r="C73" s="1132"/>
      <c r="D73" s="1132"/>
      <c r="E73" s="1132"/>
      <c r="F73" s="1132"/>
      <c r="G73" s="1133"/>
      <c r="H73" s="1131"/>
      <c r="I73" s="1132"/>
      <c r="J73" s="1132"/>
      <c r="K73" s="1132"/>
      <c r="L73" s="1133"/>
    </row>
    <row r="74" spans="2:13" x14ac:dyDescent="0.25">
      <c r="B74" s="1131"/>
      <c r="C74" s="1132"/>
      <c r="D74" s="1132"/>
      <c r="E74" s="1132"/>
      <c r="F74" s="1132"/>
      <c r="G74" s="1133"/>
      <c r="H74" s="1131"/>
      <c r="I74" s="1132"/>
      <c r="J74" s="1132"/>
      <c r="K74" s="1132"/>
      <c r="L74" s="1133"/>
    </row>
    <row r="75" spans="2:13" x14ac:dyDescent="0.25">
      <c r="B75" s="1131"/>
      <c r="C75" s="1132"/>
      <c r="D75" s="1132"/>
      <c r="E75" s="1132"/>
      <c r="F75" s="1132"/>
      <c r="G75" s="1133"/>
      <c r="H75" s="1131"/>
      <c r="I75" s="1132"/>
      <c r="J75" s="1132"/>
      <c r="K75" s="1132"/>
      <c r="L75" s="1133"/>
    </row>
    <row r="76" spans="2:13" x14ac:dyDescent="0.25">
      <c r="B76" s="1131"/>
      <c r="C76" s="1132"/>
      <c r="D76" s="1132"/>
      <c r="E76" s="1132"/>
      <c r="F76" s="1132"/>
      <c r="G76" s="1133"/>
      <c r="H76" s="1131"/>
      <c r="I76" s="1132"/>
      <c r="J76" s="1132"/>
      <c r="K76" s="1132"/>
      <c r="L76" s="1133"/>
    </row>
    <row r="77" spans="2:13" x14ac:dyDescent="0.25">
      <c r="B77" s="1131"/>
      <c r="C77" s="1132"/>
      <c r="D77" s="1132"/>
      <c r="E77" s="1132"/>
      <c r="F77" s="1132"/>
      <c r="G77" s="1133"/>
      <c r="H77" s="1131"/>
      <c r="I77" s="1132"/>
      <c r="J77" s="1132"/>
      <c r="K77" s="1132"/>
      <c r="L77" s="1133"/>
    </row>
    <row r="78" spans="2:13" x14ac:dyDescent="0.25">
      <c r="B78" s="1131"/>
      <c r="C78" s="1132"/>
      <c r="D78" s="1132"/>
      <c r="E78" s="1132"/>
      <c r="F78" s="1132"/>
      <c r="G78" s="1133"/>
      <c r="H78" s="1131"/>
      <c r="I78" s="1132"/>
      <c r="J78" s="1132"/>
      <c r="K78" s="1132"/>
      <c r="L78" s="1133"/>
    </row>
    <row r="79" spans="2:13" x14ac:dyDescent="0.25">
      <c r="B79" s="1131"/>
      <c r="C79" s="1132"/>
      <c r="D79" s="1132"/>
      <c r="E79" s="1132"/>
      <c r="F79" s="1132"/>
      <c r="G79" s="1133"/>
      <c r="H79" s="1131"/>
      <c r="I79" s="1132"/>
      <c r="J79" s="1132"/>
      <c r="K79" s="1132"/>
      <c r="L79" s="1133"/>
    </row>
    <row r="80" spans="2:13" x14ac:dyDescent="0.25">
      <c r="B80" s="1131"/>
      <c r="C80" s="1132"/>
      <c r="D80" s="1132"/>
      <c r="E80" s="1132"/>
      <c r="F80" s="1132"/>
      <c r="G80" s="1133"/>
      <c r="H80" s="1131"/>
      <c r="I80" s="1132"/>
      <c r="J80" s="1132"/>
      <c r="K80" s="1132"/>
      <c r="L80" s="1133"/>
    </row>
    <row r="81" spans="2:12" x14ac:dyDescent="0.25">
      <c r="B81" s="1131"/>
      <c r="C81" s="1132"/>
      <c r="D81" s="1132"/>
      <c r="E81" s="1132"/>
      <c r="F81" s="1132"/>
      <c r="G81" s="1133"/>
      <c r="H81" s="1131"/>
      <c r="I81" s="1132"/>
      <c r="J81" s="1132"/>
      <c r="K81" s="1132"/>
      <c r="L81" s="1133"/>
    </row>
    <row r="82" spans="2:12" x14ac:dyDescent="0.25">
      <c r="B82" s="1131"/>
      <c r="C82" s="1132"/>
      <c r="D82" s="1132"/>
      <c r="E82" s="1132"/>
      <c r="F82" s="1132"/>
      <c r="G82" s="1133"/>
      <c r="H82" s="1131"/>
      <c r="I82" s="1132"/>
      <c r="J82" s="1132"/>
      <c r="K82" s="1132"/>
      <c r="L82" s="1133"/>
    </row>
    <row r="83" spans="2:12" ht="15.75" thickBot="1" x14ac:dyDescent="0.3">
      <c r="B83" s="1134"/>
      <c r="C83" s="1135"/>
      <c r="D83" s="1135"/>
      <c r="E83" s="1135"/>
      <c r="F83" s="1135"/>
      <c r="G83" s="1136"/>
      <c r="H83" s="1134"/>
      <c r="I83" s="1135"/>
      <c r="J83" s="1135"/>
      <c r="K83" s="1135"/>
      <c r="L83" s="1136"/>
    </row>
    <row r="84" spans="2:12" x14ac:dyDescent="0.25">
      <c r="B84" s="1031" t="s">
        <v>653</v>
      </c>
      <c r="C84" s="1032"/>
      <c r="D84" s="1032"/>
      <c r="E84" s="1032"/>
      <c r="F84" s="1032"/>
      <c r="G84" s="1033"/>
      <c r="H84" s="1127" t="s">
        <v>654</v>
      </c>
      <c r="I84" s="1027"/>
      <c r="J84" s="1027"/>
      <c r="K84" s="1027"/>
      <c r="L84" s="1027"/>
    </row>
    <row r="85" spans="2:12" ht="30" customHeight="1" thickBot="1" x14ac:dyDescent="0.3">
      <c r="B85" s="1034"/>
      <c r="C85" s="1035"/>
      <c r="D85" s="1035"/>
      <c r="E85" s="1035"/>
      <c r="F85" s="1035"/>
      <c r="G85" s="1036"/>
      <c r="H85" s="1127"/>
      <c r="I85" s="1027"/>
      <c r="J85" s="1027"/>
      <c r="K85" s="1027"/>
      <c r="L85" s="1027"/>
    </row>
    <row r="86" spans="2:12" ht="15.75" customHeight="1" x14ac:dyDescent="0.25">
      <c r="B86" s="1128"/>
      <c r="C86" s="1129"/>
      <c r="D86" s="1129"/>
      <c r="E86" s="1129"/>
      <c r="F86" s="1129"/>
      <c r="G86" s="1130"/>
      <c r="H86" s="1128"/>
      <c r="I86" s="1129"/>
      <c r="J86" s="1129"/>
      <c r="K86" s="1129"/>
      <c r="L86" s="1130"/>
    </row>
    <row r="87" spans="2:12" x14ac:dyDescent="0.25">
      <c r="B87" s="1131"/>
      <c r="C87" s="1132"/>
      <c r="D87" s="1132"/>
      <c r="E87" s="1132"/>
      <c r="F87" s="1132"/>
      <c r="G87" s="1133"/>
      <c r="H87" s="1131"/>
      <c r="I87" s="1132"/>
      <c r="J87" s="1132"/>
      <c r="K87" s="1132"/>
      <c r="L87" s="1133"/>
    </row>
    <row r="88" spans="2:12" x14ac:dyDescent="0.25">
      <c r="B88" s="1131"/>
      <c r="C88" s="1132"/>
      <c r="D88" s="1132"/>
      <c r="E88" s="1132"/>
      <c r="F88" s="1132"/>
      <c r="G88" s="1133"/>
      <c r="H88" s="1131"/>
      <c r="I88" s="1132"/>
      <c r="J88" s="1132"/>
      <c r="K88" s="1132"/>
      <c r="L88" s="1133"/>
    </row>
    <row r="89" spans="2:12" x14ac:dyDescent="0.25">
      <c r="B89" s="1131"/>
      <c r="C89" s="1132"/>
      <c r="D89" s="1132"/>
      <c r="E89" s="1132"/>
      <c r="F89" s="1132"/>
      <c r="G89" s="1133"/>
      <c r="H89" s="1131"/>
      <c r="I89" s="1132"/>
      <c r="J89" s="1132"/>
      <c r="K89" s="1132"/>
      <c r="L89" s="1133"/>
    </row>
    <row r="90" spans="2:12" x14ac:dyDescent="0.25">
      <c r="B90" s="1131"/>
      <c r="C90" s="1132"/>
      <c r="D90" s="1132"/>
      <c r="E90" s="1132"/>
      <c r="F90" s="1132"/>
      <c r="G90" s="1133"/>
      <c r="H90" s="1131"/>
      <c r="I90" s="1132"/>
      <c r="J90" s="1132"/>
      <c r="K90" s="1132"/>
      <c r="L90" s="1133"/>
    </row>
    <row r="91" spans="2:12" x14ac:dyDescent="0.25">
      <c r="B91" s="1131"/>
      <c r="C91" s="1132"/>
      <c r="D91" s="1132"/>
      <c r="E91" s="1132"/>
      <c r="F91" s="1132"/>
      <c r="G91" s="1133"/>
      <c r="H91" s="1131"/>
      <c r="I91" s="1132"/>
      <c r="J91" s="1132"/>
      <c r="K91" s="1132"/>
      <c r="L91" s="1133"/>
    </row>
    <row r="92" spans="2:12" x14ac:dyDescent="0.25">
      <c r="B92" s="1131"/>
      <c r="C92" s="1132"/>
      <c r="D92" s="1132"/>
      <c r="E92" s="1132"/>
      <c r="F92" s="1132"/>
      <c r="G92" s="1133"/>
      <c r="H92" s="1131"/>
      <c r="I92" s="1132"/>
      <c r="J92" s="1132"/>
      <c r="K92" s="1132"/>
      <c r="L92" s="1133"/>
    </row>
    <row r="93" spans="2:12" x14ac:dyDescent="0.25">
      <c r="B93" s="1131"/>
      <c r="C93" s="1132"/>
      <c r="D93" s="1132"/>
      <c r="E93" s="1132"/>
      <c r="F93" s="1132"/>
      <c r="G93" s="1133"/>
      <c r="H93" s="1131"/>
      <c r="I93" s="1132"/>
      <c r="J93" s="1132"/>
      <c r="K93" s="1132"/>
      <c r="L93" s="1133"/>
    </row>
    <row r="94" spans="2:12" x14ac:dyDescent="0.25">
      <c r="B94" s="1131"/>
      <c r="C94" s="1132"/>
      <c r="D94" s="1132"/>
      <c r="E94" s="1132"/>
      <c r="F94" s="1132"/>
      <c r="G94" s="1133"/>
      <c r="H94" s="1131"/>
      <c r="I94" s="1132"/>
      <c r="J94" s="1132"/>
      <c r="K94" s="1132"/>
      <c r="L94" s="1133"/>
    </row>
    <row r="95" spans="2:12" x14ac:dyDescent="0.25">
      <c r="B95" s="1131"/>
      <c r="C95" s="1132"/>
      <c r="D95" s="1132"/>
      <c r="E95" s="1132"/>
      <c r="F95" s="1132"/>
      <c r="G95" s="1133"/>
      <c r="H95" s="1131"/>
      <c r="I95" s="1132"/>
      <c r="J95" s="1132"/>
      <c r="K95" s="1132"/>
      <c r="L95" s="1133"/>
    </row>
    <row r="96" spans="2:12" x14ac:dyDescent="0.25">
      <c r="B96" s="1131"/>
      <c r="C96" s="1132"/>
      <c r="D96" s="1132"/>
      <c r="E96" s="1132"/>
      <c r="F96" s="1132"/>
      <c r="G96" s="1133"/>
      <c r="H96" s="1131"/>
      <c r="I96" s="1132"/>
      <c r="J96" s="1132"/>
      <c r="K96" s="1132"/>
      <c r="L96" s="1133"/>
    </row>
    <row r="97" spans="2:12" x14ac:dyDescent="0.25">
      <c r="B97" s="1131"/>
      <c r="C97" s="1132"/>
      <c r="D97" s="1132"/>
      <c r="E97" s="1132"/>
      <c r="F97" s="1132"/>
      <c r="G97" s="1133"/>
      <c r="H97" s="1131"/>
      <c r="I97" s="1132"/>
      <c r="J97" s="1132"/>
      <c r="K97" s="1132"/>
      <c r="L97" s="1133"/>
    </row>
    <row r="98" spans="2:12" x14ac:dyDescent="0.25">
      <c r="B98" s="1131"/>
      <c r="C98" s="1132"/>
      <c r="D98" s="1132"/>
      <c r="E98" s="1132"/>
      <c r="F98" s="1132"/>
      <c r="G98" s="1133"/>
      <c r="H98" s="1131"/>
      <c r="I98" s="1132"/>
      <c r="J98" s="1132"/>
      <c r="K98" s="1132"/>
      <c r="L98" s="1133"/>
    </row>
    <row r="99" spans="2:12" ht="15.75" thickBot="1" x14ac:dyDescent="0.3">
      <c r="B99" s="1134"/>
      <c r="C99" s="1135"/>
      <c r="D99" s="1135"/>
      <c r="E99" s="1135"/>
      <c r="F99" s="1135"/>
      <c r="G99" s="1136"/>
      <c r="H99" s="1134"/>
      <c r="I99" s="1135"/>
      <c r="J99" s="1135"/>
      <c r="K99" s="1135"/>
      <c r="L99" s="1136"/>
    </row>
    <row r="100" spans="2:12" x14ac:dyDescent="0.25">
      <c r="B100" s="1031" t="s">
        <v>655</v>
      </c>
      <c r="C100" s="1032"/>
      <c r="D100" s="1032"/>
      <c r="E100" s="1032"/>
      <c r="F100" s="1032"/>
      <c r="G100" s="1033"/>
      <c r="H100" s="1127" t="s">
        <v>656</v>
      </c>
      <c r="I100" s="1027"/>
      <c r="J100" s="1027"/>
      <c r="K100" s="1027"/>
      <c r="L100" s="1027"/>
    </row>
    <row r="101" spans="2:12" ht="30" customHeight="1" thickBot="1" x14ac:dyDescent="0.3">
      <c r="B101" s="1034"/>
      <c r="C101" s="1035"/>
      <c r="D101" s="1035"/>
      <c r="E101" s="1035"/>
      <c r="F101" s="1035"/>
      <c r="G101" s="1036"/>
      <c r="H101" s="1127"/>
      <c r="I101" s="1027"/>
      <c r="J101" s="1027"/>
      <c r="K101" s="1027"/>
      <c r="L101" s="1027"/>
    </row>
    <row r="102" spans="2:12" ht="15.75" customHeight="1" x14ac:dyDescent="0.25">
      <c r="B102" s="1128"/>
      <c r="C102" s="1129"/>
      <c r="D102" s="1129"/>
      <c r="E102" s="1129"/>
      <c r="F102" s="1129"/>
      <c r="G102" s="1130"/>
      <c r="H102" s="1128"/>
      <c r="I102" s="1129"/>
      <c r="J102" s="1129"/>
      <c r="K102" s="1129"/>
      <c r="L102" s="1130"/>
    </row>
    <row r="103" spans="2:12" x14ac:dyDescent="0.25">
      <c r="B103" s="1131"/>
      <c r="C103" s="1132"/>
      <c r="D103" s="1132"/>
      <c r="E103" s="1132"/>
      <c r="F103" s="1132"/>
      <c r="G103" s="1133"/>
      <c r="H103" s="1131"/>
      <c r="I103" s="1132"/>
      <c r="J103" s="1132"/>
      <c r="K103" s="1132"/>
      <c r="L103" s="1133"/>
    </row>
    <row r="104" spans="2:12" x14ac:dyDescent="0.25">
      <c r="B104" s="1131"/>
      <c r="C104" s="1132"/>
      <c r="D104" s="1132"/>
      <c r="E104" s="1132"/>
      <c r="F104" s="1132"/>
      <c r="G104" s="1133"/>
      <c r="H104" s="1131"/>
      <c r="I104" s="1132"/>
      <c r="J104" s="1132"/>
      <c r="K104" s="1132"/>
      <c r="L104" s="1133"/>
    </row>
    <row r="105" spans="2:12" x14ac:dyDescent="0.25">
      <c r="B105" s="1131"/>
      <c r="C105" s="1132"/>
      <c r="D105" s="1132"/>
      <c r="E105" s="1132"/>
      <c r="F105" s="1132"/>
      <c r="G105" s="1133"/>
      <c r="H105" s="1131"/>
      <c r="I105" s="1132"/>
      <c r="J105" s="1132"/>
      <c r="K105" s="1132"/>
      <c r="L105" s="1133"/>
    </row>
    <row r="106" spans="2:12" x14ac:dyDescent="0.25">
      <c r="B106" s="1131"/>
      <c r="C106" s="1132"/>
      <c r="D106" s="1132"/>
      <c r="E106" s="1132"/>
      <c r="F106" s="1132"/>
      <c r="G106" s="1133"/>
      <c r="H106" s="1131"/>
      <c r="I106" s="1132"/>
      <c r="J106" s="1132"/>
      <c r="K106" s="1132"/>
      <c r="L106" s="1133"/>
    </row>
    <row r="107" spans="2:12" x14ac:dyDescent="0.25">
      <c r="B107" s="1131"/>
      <c r="C107" s="1132"/>
      <c r="D107" s="1132"/>
      <c r="E107" s="1132"/>
      <c r="F107" s="1132"/>
      <c r="G107" s="1133"/>
      <c r="H107" s="1131"/>
      <c r="I107" s="1132"/>
      <c r="J107" s="1132"/>
      <c r="K107" s="1132"/>
      <c r="L107" s="1133"/>
    </row>
    <row r="108" spans="2:12" x14ac:dyDescent="0.25">
      <c r="B108" s="1131"/>
      <c r="C108" s="1132"/>
      <c r="D108" s="1132"/>
      <c r="E108" s="1132"/>
      <c r="F108" s="1132"/>
      <c r="G108" s="1133"/>
      <c r="H108" s="1131"/>
      <c r="I108" s="1132"/>
      <c r="J108" s="1132"/>
      <c r="K108" s="1132"/>
      <c r="L108" s="1133"/>
    </row>
    <row r="109" spans="2:12" x14ac:dyDescent="0.25">
      <c r="B109" s="1131"/>
      <c r="C109" s="1132"/>
      <c r="D109" s="1132"/>
      <c r="E109" s="1132"/>
      <c r="F109" s="1132"/>
      <c r="G109" s="1133"/>
      <c r="H109" s="1131"/>
      <c r="I109" s="1132"/>
      <c r="J109" s="1132"/>
      <c r="K109" s="1132"/>
      <c r="L109" s="1133"/>
    </row>
    <row r="110" spans="2:12" x14ac:dyDescent="0.25">
      <c r="B110" s="1131"/>
      <c r="C110" s="1132"/>
      <c r="D110" s="1132"/>
      <c r="E110" s="1132"/>
      <c r="F110" s="1132"/>
      <c r="G110" s="1133"/>
      <c r="H110" s="1131"/>
      <c r="I110" s="1132"/>
      <c r="J110" s="1132"/>
      <c r="K110" s="1132"/>
      <c r="L110" s="1133"/>
    </row>
    <row r="111" spans="2:12" x14ac:dyDescent="0.25">
      <c r="B111" s="1131"/>
      <c r="C111" s="1132"/>
      <c r="D111" s="1132"/>
      <c r="E111" s="1132"/>
      <c r="F111" s="1132"/>
      <c r="G111" s="1133"/>
      <c r="H111" s="1131"/>
      <c r="I111" s="1132"/>
      <c r="J111" s="1132"/>
      <c r="K111" s="1132"/>
      <c r="L111" s="1133"/>
    </row>
    <row r="112" spans="2:12" x14ac:dyDescent="0.25">
      <c r="B112" s="1131"/>
      <c r="C112" s="1132"/>
      <c r="D112" s="1132"/>
      <c r="E112" s="1132"/>
      <c r="F112" s="1132"/>
      <c r="G112" s="1133"/>
      <c r="H112" s="1131"/>
      <c r="I112" s="1132"/>
      <c r="J112" s="1132"/>
      <c r="K112" s="1132"/>
      <c r="L112" s="1133"/>
    </row>
    <row r="113" spans="2:12" x14ac:dyDescent="0.25">
      <c r="B113" s="1131"/>
      <c r="C113" s="1132"/>
      <c r="D113" s="1132"/>
      <c r="E113" s="1132"/>
      <c r="F113" s="1132"/>
      <c r="G113" s="1133"/>
      <c r="H113" s="1131"/>
      <c r="I113" s="1132"/>
      <c r="J113" s="1132"/>
      <c r="K113" s="1132"/>
      <c r="L113" s="1133"/>
    </row>
    <row r="114" spans="2:12" x14ac:dyDescent="0.25">
      <c r="B114" s="1131"/>
      <c r="C114" s="1132"/>
      <c r="D114" s="1132"/>
      <c r="E114" s="1132"/>
      <c r="F114" s="1132"/>
      <c r="G114" s="1133"/>
      <c r="H114" s="1131"/>
      <c r="I114" s="1132"/>
      <c r="J114" s="1132"/>
      <c r="K114" s="1132"/>
      <c r="L114" s="1133"/>
    </row>
    <row r="115" spans="2:12" ht="15.75" thickBot="1" x14ac:dyDescent="0.3">
      <c r="B115" s="1134"/>
      <c r="C115" s="1135"/>
      <c r="D115" s="1135"/>
      <c r="E115" s="1135"/>
      <c r="F115" s="1135"/>
      <c r="G115" s="1136"/>
      <c r="H115" s="1134"/>
      <c r="I115" s="1135"/>
      <c r="J115" s="1135"/>
      <c r="K115" s="1135"/>
      <c r="L115" s="1136"/>
    </row>
    <row r="116" spans="2:12" x14ac:dyDescent="0.25">
      <c r="B116" s="1031" t="s">
        <v>669</v>
      </c>
      <c r="C116" s="1032"/>
      <c r="D116" s="1032"/>
      <c r="E116" s="1032"/>
      <c r="F116" s="1032"/>
      <c r="G116" s="1033"/>
      <c r="H116" s="1127" t="s">
        <v>657</v>
      </c>
      <c r="I116" s="1027"/>
      <c r="J116" s="1027"/>
      <c r="K116" s="1027"/>
      <c r="L116" s="1027"/>
    </row>
    <row r="117" spans="2:12" ht="30" customHeight="1" thickBot="1" x14ac:dyDescent="0.3">
      <c r="B117" s="1034"/>
      <c r="C117" s="1035"/>
      <c r="D117" s="1035"/>
      <c r="E117" s="1035"/>
      <c r="F117" s="1035"/>
      <c r="G117" s="1036"/>
      <c r="H117" s="1127"/>
      <c r="I117" s="1027"/>
      <c r="J117" s="1027"/>
      <c r="K117" s="1027"/>
      <c r="L117" s="1027"/>
    </row>
    <row r="118" spans="2:12" ht="15.75" customHeight="1" x14ac:dyDescent="0.25">
      <c r="B118" s="1128"/>
      <c r="C118" s="1129"/>
      <c r="D118" s="1129"/>
      <c r="E118" s="1129"/>
      <c r="F118" s="1129"/>
      <c r="G118" s="1130"/>
      <c r="H118" s="1128"/>
      <c r="I118" s="1129"/>
      <c r="J118" s="1129"/>
      <c r="K118" s="1129"/>
      <c r="L118" s="1130"/>
    </row>
    <row r="119" spans="2:12" x14ac:dyDescent="0.25">
      <c r="B119" s="1131"/>
      <c r="C119" s="1132"/>
      <c r="D119" s="1132"/>
      <c r="E119" s="1132"/>
      <c r="F119" s="1132"/>
      <c r="G119" s="1133"/>
      <c r="H119" s="1131"/>
      <c r="I119" s="1132"/>
      <c r="J119" s="1132"/>
      <c r="K119" s="1132"/>
      <c r="L119" s="1133"/>
    </row>
    <row r="120" spans="2:12" x14ac:dyDescent="0.25">
      <c r="B120" s="1131"/>
      <c r="C120" s="1132"/>
      <c r="D120" s="1132"/>
      <c r="E120" s="1132"/>
      <c r="F120" s="1132"/>
      <c r="G120" s="1133"/>
      <c r="H120" s="1131"/>
      <c r="I120" s="1132"/>
      <c r="J120" s="1132"/>
      <c r="K120" s="1132"/>
      <c r="L120" s="1133"/>
    </row>
    <row r="121" spans="2:12" x14ac:dyDescent="0.25">
      <c r="B121" s="1131"/>
      <c r="C121" s="1132"/>
      <c r="D121" s="1132"/>
      <c r="E121" s="1132"/>
      <c r="F121" s="1132"/>
      <c r="G121" s="1133"/>
      <c r="H121" s="1131"/>
      <c r="I121" s="1132"/>
      <c r="J121" s="1132"/>
      <c r="K121" s="1132"/>
      <c r="L121" s="1133"/>
    </row>
    <row r="122" spans="2:12" x14ac:dyDescent="0.25">
      <c r="B122" s="1131"/>
      <c r="C122" s="1132"/>
      <c r="D122" s="1132"/>
      <c r="E122" s="1132"/>
      <c r="F122" s="1132"/>
      <c r="G122" s="1133"/>
      <c r="H122" s="1131"/>
      <c r="I122" s="1132"/>
      <c r="J122" s="1132"/>
      <c r="K122" s="1132"/>
      <c r="L122" s="1133"/>
    </row>
    <row r="123" spans="2:12" x14ac:dyDescent="0.25">
      <c r="B123" s="1131"/>
      <c r="C123" s="1132"/>
      <c r="D123" s="1132"/>
      <c r="E123" s="1132"/>
      <c r="F123" s="1132"/>
      <c r="G123" s="1133"/>
      <c r="H123" s="1131"/>
      <c r="I123" s="1132"/>
      <c r="J123" s="1132"/>
      <c r="K123" s="1132"/>
      <c r="L123" s="1133"/>
    </row>
    <row r="124" spans="2:12" x14ac:dyDescent="0.25">
      <c r="B124" s="1131"/>
      <c r="C124" s="1132"/>
      <c r="D124" s="1132"/>
      <c r="E124" s="1132"/>
      <c r="F124" s="1132"/>
      <c r="G124" s="1133"/>
      <c r="H124" s="1131"/>
      <c r="I124" s="1132"/>
      <c r="J124" s="1132"/>
      <c r="K124" s="1132"/>
      <c r="L124" s="1133"/>
    </row>
    <row r="125" spans="2:12" x14ac:dyDescent="0.25">
      <c r="B125" s="1131"/>
      <c r="C125" s="1132"/>
      <c r="D125" s="1132"/>
      <c r="E125" s="1132"/>
      <c r="F125" s="1132"/>
      <c r="G125" s="1133"/>
      <c r="H125" s="1131"/>
      <c r="I125" s="1132"/>
      <c r="J125" s="1132"/>
      <c r="K125" s="1132"/>
      <c r="L125" s="1133"/>
    </row>
    <row r="126" spans="2:12" x14ac:dyDescent="0.25">
      <c r="B126" s="1131"/>
      <c r="C126" s="1132"/>
      <c r="D126" s="1132"/>
      <c r="E126" s="1132"/>
      <c r="F126" s="1132"/>
      <c r="G126" s="1133"/>
      <c r="H126" s="1131"/>
      <c r="I126" s="1132"/>
      <c r="J126" s="1132"/>
      <c r="K126" s="1132"/>
      <c r="L126" s="1133"/>
    </row>
    <row r="127" spans="2:12" x14ac:dyDescent="0.25">
      <c r="B127" s="1131"/>
      <c r="C127" s="1132"/>
      <c r="D127" s="1132"/>
      <c r="E127" s="1132"/>
      <c r="F127" s="1132"/>
      <c r="G127" s="1133"/>
      <c r="H127" s="1131"/>
      <c r="I127" s="1132"/>
      <c r="J127" s="1132"/>
      <c r="K127" s="1132"/>
      <c r="L127" s="1133"/>
    </row>
    <row r="128" spans="2:12" x14ac:dyDescent="0.25">
      <c r="B128" s="1131"/>
      <c r="C128" s="1132"/>
      <c r="D128" s="1132"/>
      <c r="E128" s="1132"/>
      <c r="F128" s="1132"/>
      <c r="G128" s="1133"/>
      <c r="H128" s="1131"/>
      <c r="I128" s="1132"/>
      <c r="J128" s="1132"/>
      <c r="K128" s="1132"/>
      <c r="L128" s="1133"/>
    </row>
    <row r="129" spans="2:12" x14ac:dyDescent="0.25">
      <c r="B129" s="1131"/>
      <c r="C129" s="1132"/>
      <c r="D129" s="1132"/>
      <c r="E129" s="1132"/>
      <c r="F129" s="1132"/>
      <c r="G129" s="1133"/>
      <c r="H129" s="1131"/>
      <c r="I129" s="1132"/>
      <c r="J129" s="1132"/>
      <c r="K129" s="1132"/>
      <c r="L129" s="1133"/>
    </row>
    <row r="130" spans="2:12" x14ac:dyDescent="0.25">
      <c r="B130" s="1131"/>
      <c r="C130" s="1132"/>
      <c r="D130" s="1132"/>
      <c r="E130" s="1132"/>
      <c r="F130" s="1132"/>
      <c r="G130" s="1133"/>
      <c r="H130" s="1131"/>
      <c r="I130" s="1132"/>
      <c r="J130" s="1132"/>
      <c r="K130" s="1132"/>
      <c r="L130" s="1133"/>
    </row>
    <row r="131" spans="2:12" ht="15.75" thickBot="1" x14ac:dyDescent="0.3">
      <c r="B131" s="1134"/>
      <c r="C131" s="1135"/>
      <c r="D131" s="1135"/>
      <c r="E131" s="1135"/>
      <c r="F131" s="1135"/>
      <c r="G131" s="1136"/>
      <c r="H131" s="1134"/>
      <c r="I131" s="1135"/>
      <c r="J131" s="1135"/>
      <c r="K131" s="1135"/>
      <c r="L131" s="1136"/>
    </row>
    <row r="132" spans="2:12" x14ac:dyDescent="0.25">
      <c r="B132" s="1031" t="s">
        <v>705</v>
      </c>
      <c r="C132" s="1032"/>
      <c r="D132" s="1032"/>
      <c r="E132" s="1032"/>
      <c r="F132" s="1032"/>
      <c r="G132" s="1033"/>
      <c r="H132" s="1127" t="s">
        <v>706</v>
      </c>
      <c r="I132" s="1027"/>
      <c r="J132" s="1027"/>
      <c r="K132" s="1027"/>
      <c r="L132" s="1027"/>
    </row>
    <row r="133" spans="2:12" ht="30" customHeight="1" thickBot="1" x14ac:dyDescent="0.3">
      <c r="B133" s="1034"/>
      <c r="C133" s="1035"/>
      <c r="D133" s="1035"/>
      <c r="E133" s="1035"/>
      <c r="F133" s="1035"/>
      <c r="G133" s="1036"/>
      <c r="H133" s="1127"/>
      <c r="I133" s="1027"/>
      <c r="J133" s="1027"/>
      <c r="K133" s="1027"/>
      <c r="L133" s="1027"/>
    </row>
    <row r="134" spans="2:12" ht="15.75" customHeight="1" x14ac:dyDescent="0.25">
      <c r="B134" s="1128"/>
      <c r="C134" s="1129"/>
      <c r="D134" s="1129"/>
      <c r="E134" s="1129"/>
      <c r="F134" s="1129"/>
      <c r="G134" s="1130"/>
      <c r="H134" s="1128"/>
      <c r="I134" s="1129"/>
      <c r="J134" s="1129"/>
      <c r="K134" s="1129"/>
      <c r="L134" s="1130"/>
    </row>
    <row r="135" spans="2:12" x14ac:dyDescent="0.25">
      <c r="B135" s="1131"/>
      <c r="C135" s="1132"/>
      <c r="D135" s="1132"/>
      <c r="E135" s="1132"/>
      <c r="F135" s="1132"/>
      <c r="G135" s="1133"/>
      <c r="H135" s="1131"/>
      <c r="I135" s="1132"/>
      <c r="J135" s="1132"/>
      <c r="K135" s="1132"/>
      <c r="L135" s="1133"/>
    </row>
    <row r="136" spans="2:12" x14ac:dyDescent="0.25">
      <c r="B136" s="1131"/>
      <c r="C136" s="1132"/>
      <c r="D136" s="1132"/>
      <c r="E136" s="1132"/>
      <c r="F136" s="1132"/>
      <c r="G136" s="1133"/>
      <c r="H136" s="1131"/>
      <c r="I136" s="1132"/>
      <c r="J136" s="1132"/>
      <c r="K136" s="1132"/>
      <c r="L136" s="1133"/>
    </row>
    <row r="137" spans="2:12" x14ac:dyDescent="0.25">
      <c r="B137" s="1131"/>
      <c r="C137" s="1132"/>
      <c r="D137" s="1132"/>
      <c r="E137" s="1132"/>
      <c r="F137" s="1132"/>
      <c r="G137" s="1133"/>
      <c r="H137" s="1131"/>
      <c r="I137" s="1132"/>
      <c r="J137" s="1132"/>
      <c r="K137" s="1132"/>
      <c r="L137" s="1133"/>
    </row>
    <row r="138" spans="2:12" x14ac:dyDescent="0.25">
      <c r="B138" s="1131"/>
      <c r="C138" s="1132"/>
      <c r="D138" s="1132"/>
      <c r="E138" s="1132"/>
      <c r="F138" s="1132"/>
      <c r="G138" s="1133"/>
      <c r="H138" s="1131"/>
      <c r="I138" s="1132"/>
      <c r="J138" s="1132"/>
      <c r="K138" s="1132"/>
      <c r="L138" s="1133"/>
    </row>
    <row r="139" spans="2:12" x14ac:dyDescent="0.25">
      <c r="B139" s="1131"/>
      <c r="C139" s="1132"/>
      <c r="D139" s="1132"/>
      <c r="E139" s="1132"/>
      <c r="F139" s="1132"/>
      <c r="G139" s="1133"/>
      <c r="H139" s="1131"/>
      <c r="I139" s="1132"/>
      <c r="J139" s="1132"/>
      <c r="K139" s="1132"/>
      <c r="L139" s="1133"/>
    </row>
    <row r="140" spans="2:12" x14ac:dyDescent="0.25">
      <c r="B140" s="1131"/>
      <c r="C140" s="1132"/>
      <c r="D140" s="1132"/>
      <c r="E140" s="1132"/>
      <c r="F140" s="1132"/>
      <c r="G140" s="1133"/>
      <c r="H140" s="1131"/>
      <c r="I140" s="1132"/>
      <c r="J140" s="1132"/>
      <c r="K140" s="1132"/>
      <c r="L140" s="1133"/>
    </row>
    <row r="141" spans="2:12" x14ac:dyDescent="0.25">
      <c r="B141" s="1131"/>
      <c r="C141" s="1132"/>
      <c r="D141" s="1132"/>
      <c r="E141" s="1132"/>
      <c r="F141" s="1132"/>
      <c r="G141" s="1133"/>
      <c r="H141" s="1131"/>
      <c r="I141" s="1132"/>
      <c r="J141" s="1132"/>
      <c r="K141" s="1132"/>
      <c r="L141" s="1133"/>
    </row>
    <row r="142" spans="2:12" x14ac:dyDescent="0.25">
      <c r="B142" s="1131"/>
      <c r="C142" s="1132"/>
      <c r="D142" s="1132"/>
      <c r="E142" s="1132"/>
      <c r="F142" s="1132"/>
      <c r="G142" s="1133"/>
      <c r="H142" s="1131"/>
      <c r="I142" s="1132"/>
      <c r="J142" s="1132"/>
      <c r="K142" s="1132"/>
      <c r="L142" s="1133"/>
    </row>
    <row r="143" spans="2:12" x14ac:dyDescent="0.25">
      <c r="B143" s="1131"/>
      <c r="C143" s="1132"/>
      <c r="D143" s="1132"/>
      <c r="E143" s="1132"/>
      <c r="F143" s="1132"/>
      <c r="G143" s="1133"/>
      <c r="H143" s="1131"/>
      <c r="I143" s="1132"/>
      <c r="J143" s="1132"/>
      <c r="K143" s="1132"/>
      <c r="L143" s="1133"/>
    </row>
    <row r="144" spans="2:12" x14ac:dyDescent="0.25">
      <c r="B144" s="1131"/>
      <c r="C144" s="1132"/>
      <c r="D144" s="1132"/>
      <c r="E144" s="1132"/>
      <c r="F144" s="1132"/>
      <c r="G144" s="1133"/>
      <c r="H144" s="1131"/>
      <c r="I144" s="1132"/>
      <c r="J144" s="1132"/>
      <c r="K144" s="1132"/>
      <c r="L144" s="1133"/>
    </row>
    <row r="145" spans="2:12" x14ac:dyDescent="0.25">
      <c r="B145" s="1131"/>
      <c r="C145" s="1132"/>
      <c r="D145" s="1132"/>
      <c r="E145" s="1132"/>
      <c r="F145" s="1132"/>
      <c r="G145" s="1133"/>
      <c r="H145" s="1131"/>
      <c r="I145" s="1132"/>
      <c r="J145" s="1132"/>
      <c r="K145" s="1132"/>
      <c r="L145" s="1133"/>
    </row>
    <row r="146" spans="2:12" x14ac:dyDescent="0.25">
      <c r="B146" s="1131"/>
      <c r="C146" s="1132"/>
      <c r="D146" s="1132"/>
      <c r="E146" s="1132"/>
      <c r="F146" s="1132"/>
      <c r="G146" s="1133"/>
      <c r="H146" s="1131"/>
      <c r="I146" s="1132"/>
      <c r="J146" s="1132"/>
      <c r="K146" s="1132"/>
      <c r="L146" s="1133"/>
    </row>
    <row r="147" spans="2:12" ht="15.75" thickBot="1" x14ac:dyDescent="0.3">
      <c r="B147" s="1134"/>
      <c r="C147" s="1135"/>
      <c r="D147" s="1135"/>
      <c r="E147" s="1135"/>
      <c r="F147" s="1135"/>
      <c r="G147" s="1136"/>
      <c r="H147" s="1134"/>
      <c r="I147" s="1135"/>
      <c r="J147" s="1135"/>
      <c r="K147" s="1135"/>
      <c r="L147" s="1136"/>
    </row>
    <row r="148" spans="2:12" x14ac:dyDescent="0.25">
      <c r="B148" s="1031" t="s">
        <v>714</v>
      </c>
      <c r="C148" s="1032"/>
      <c r="D148" s="1032"/>
      <c r="E148" s="1032"/>
      <c r="F148" s="1032"/>
      <c r="G148" s="1033"/>
      <c r="H148" s="1127" t="s">
        <v>714</v>
      </c>
      <c r="I148" s="1027"/>
      <c r="J148" s="1027"/>
      <c r="K148" s="1027"/>
      <c r="L148" s="1027"/>
    </row>
    <row r="149" spans="2:12" ht="30" customHeight="1" thickBot="1" x14ac:dyDescent="0.3">
      <c r="B149" s="1034"/>
      <c r="C149" s="1035"/>
      <c r="D149" s="1035"/>
      <c r="E149" s="1035"/>
      <c r="F149" s="1035"/>
      <c r="G149" s="1036"/>
      <c r="H149" s="1127"/>
      <c r="I149" s="1027"/>
      <c r="J149" s="1027"/>
      <c r="K149" s="1027"/>
      <c r="L149" s="1027"/>
    </row>
    <row r="150" spans="2:12" ht="15.75" customHeight="1" x14ac:dyDescent="0.25">
      <c r="B150" s="1128"/>
      <c r="C150" s="1129"/>
      <c r="D150" s="1129"/>
      <c r="E150" s="1129"/>
      <c r="F150" s="1129"/>
      <c r="G150" s="1130"/>
      <c r="H150" s="1128"/>
      <c r="I150" s="1129"/>
      <c r="J150" s="1129"/>
      <c r="K150" s="1129"/>
      <c r="L150" s="1130"/>
    </row>
    <row r="151" spans="2:12" x14ac:dyDescent="0.25">
      <c r="B151" s="1131"/>
      <c r="C151" s="1132"/>
      <c r="D151" s="1132"/>
      <c r="E151" s="1132"/>
      <c r="F151" s="1132"/>
      <c r="G151" s="1133"/>
      <c r="H151" s="1131"/>
      <c r="I151" s="1132"/>
      <c r="J151" s="1132"/>
      <c r="K151" s="1132"/>
      <c r="L151" s="1133"/>
    </row>
    <row r="152" spans="2:12" x14ac:dyDescent="0.25">
      <c r="B152" s="1131"/>
      <c r="C152" s="1132"/>
      <c r="D152" s="1132"/>
      <c r="E152" s="1132"/>
      <c r="F152" s="1132"/>
      <c r="G152" s="1133"/>
      <c r="H152" s="1131"/>
      <c r="I152" s="1132"/>
      <c r="J152" s="1132"/>
      <c r="K152" s="1132"/>
      <c r="L152" s="1133"/>
    </row>
    <row r="153" spans="2:12" x14ac:dyDescent="0.25">
      <c r="B153" s="1131"/>
      <c r="C153" s="1132"/>
      <c r="D153" s="1132"/>
      <c r="E153" s="1132"/>
      <c r="F153" s="1132"/>
      <c r="G153" s="1133"/>
      <c r="H153" s="1131"/>
      <c r="I153" s="1132"/>
      <c r="J153" s="1132"/>
      <c r="K153" s="1132"/>
      <c r="L153" s="1133"/>
    </row>
    <row r="154" spans="2:12" x14ac:dyDescent="0.25">
      <c r="B154" s="1131"/>
      <c r="C154" s="1132"/>
      <c r="D154" s="1132"/>
      <c r="E154" s="1132"/>
      <c r="F154" s="1132"/>
      <c r="G154" s="1133"/>
      <c r="H154" s="1131"/>
      <c r="I154" s="1132"/>
      <c r="J154" s="1132"/>
      <c r="K154" s="1132"/>
      <c r="L154" s="1133"/>
    </row>
    <row r="155" spans="2:12" x14ac:dyDescent="0.25">
      <c r="B155" s="1131"/>
      <c r="C155" s="1132"/>
      <c r="D155" s="1132"/>
      <c r="E155" s="1132"/>
      <c r="F155" s="1132"/>
      <c r="G155" s="1133"/>
      <c r="H155" s="1131"/>
      <c r="I155" s="1132"/>
      <c r="J155" s="1132"/>
      <c r="K155" s="1132"/>
      <c r="L155" s="1133"/>
    </row>
    <row r="156" spans="2:12" x14ac:dyDescent="0.25">
      <c r="B156" s="1131"/>
      <c r="C156" s="1132"/>
      <c r="D156" s="1132"/>
      <c r="E156" s="1132"/>
      <c r="F156" s="1132"/>
      <c r="G156" s="1133"/>
      <c r="H156" s="1131"/>
      <c r="I156" s="1132"/>
      <c r="J156" s="1132"/>
      <c r="K156" s="1132"/>
      <c r="L156" s="1133"/>
    </row>
    <row r="157" spans="2:12" x14ac:dyDescent="0.25">
      <c r="B157" s="1131"/>
      <c r="C157" s="1132"/>
      <c r="D157" s="1132"/>
      <c r="E157" s="1132"/>
      <c r="F157" s="1132"/>
      <c r="G157" s="1133"/>
      <c r="H157" s="1131"/>
      <c r="I157" s="1132"/>
      <c r="J157" s="1132"/>
      <c r="K157" s="1132"/>
      <c r="L157" s="1133"/>
    </row>
    <row r="158" spans="2:12" x14ac:dyDescent="0.25">
      <c r="B158" s="1131"/>
      <c r="C158" s="1132"/>
      <c r="D158" s="1132"/>
      <c r="E158" s="1132"/>
      <c r="F158" s="1132"/>
      <c r="G158" s="1133"/>
      <c r="H158" s="1131"/>
      <c r="I158" s="1132"/>
      <c r="J158" s="1132"/>
      <c r="K158" s="1132"/>
      <c r="L158" s="1133"/>
    </row>
    <row r="159" spans="2:12" x14ac:dyDescent="0.25">
      <c r="B159" s="1131"/>
      <c r="C159" s="1132"/>
      <c r="D159" s="1132"/>
      <c r="E159" s="1132"/>
      <c r="F159" s="1132"/>
      <c r="G159" s="1133"/>
      <c r="H159" s="1131"/>
      <c r="I159" s="1132"/>
      <c r="J159" s="1132"/>
      <c r="K159" s="1132"/>
      <c r="L159" s="1133"/>
    </row>
    <row r="160" spans="2:12" x14ac:dyDescent="0.25">
      <c r="B160" s="1131"/>
      <c r="C160" s="1132"/>
      <c r="D160" s="1132"/>
      <c r="E160" s="1132"/>
      <c r="F160" s="1132"/>
      <c r="G160" s="1133"/>
      <c r="H160" s="1131"/>
      <c r="I160" s="1132"/>
      <c r="J160" s="1132"/>
      <c r="K160" s="1132"/>
      <c r="L160" s="1133"/>
    </row>
    <row r="161" spans="2:12" x14ac:dyDescent="0.25">
      <c r="B161" s="1131"/>
      <c r="C161" s="1132"/>
      <c r="D161" s="1132"/>
      <c r="E161" s="1132"/>
      <c r="F161" s="1132"/>
      <c r="G161" s="1133"/>
      <c r="H161" s="1131"/>
      <c r="I161" s="1132"/>
      <c r="J161" s="1132"/>
      <c r="K161" s="1132"/>
      <c r="L161" s="1133"/>
    </row>
    <row r="162" spans="2:12" x14ac:dyDescent="0.25">
      <c r="B162" s="1131"/>
      <c r="C162" s="1132"/>
      <c r="D162" s="1132"/>
      <c r="E162" s="1132"/>
      <c r="F162" s="1132"/>
      <c r="G162" s="1133"/>
      <c r="H162" s="1131"/>
      <c r="I162" s="1132"/>
      <c r="J162" s="1132"/>
      <c r="K162" s="1132"/>
      <c r="L162" s="1133"/>
    </row>
    <row r="163" spans="2:12" ht="15.75" thickBot="1" x14ac:dyDescent="0.3">
      <c r="B163" s="1134"/>
      <c r="C163" s="1135"/>
      <c r="D163" s="1135"/>
      <c r="E163" s="1135"/>
      <c r="F163" s="1135"/>
      <c r="G163" s="1136"/>
      <c r="H163" s="1134"/>
      <c r="I163" s="1135"/>
      <c r="J163" s="1135"/>
      <c r="K163" s="1135"/>
      <c r="L163" s="1136"/>
    </row>
    <row r="164" spans="2:12" x14ac:dyDescent="0.25">
      <c r="B164" s="1031" t="s">
        <v>1164</v>
      </c>
      <c r="C164" s="1032"/>
      <c r="D164" s="1032"/>
      <c r="E164" s="1032"/>
      <c r="F164" s="1032"/>
      <c r="G164" s="1033"/>
      <c r="H164" s="1127" t="s">
        <v>862</v>
      </c>
      <c r="I164" s="1027"/>
      <c r="J164" s="1027"/>
      <c r="K164" s="1027"/>
      <c r="L164" s="1027"/>
    </row>
    <row r="165" spans="2:12" ht="30" customHeight="1" thickBot="1" x14ac:dyDescent="0.3">
      <c r="B165" s="1034"/>
      <c r="C165" s="1035"/>
      <c r="D165" s="1035"/>
      <c r="E165" s="1035"/>
      <c r="F165" s="1035"/>
      <c r="G165" s="1036"/>
      <c r="H165" s="1127"/>
      <c r="I165" s="1027"/>
      <c r="J165" s="1027"/>
      <c r="K165" s="1027"/>
      <c r="L165" s="1027"/>
    </row>
    <row r="166" spans="2:12" ht="15.75" customHeight="1" x14ac:dyDescent="0.25">
      <c r="B166" s="1128"/>
      <c r="C166" s="1129"/>
      <c r="D166" s="1129"/>
      <c r="E166" s="1129"/>
      <c r="F166" s="1129"/>
      <c r="G166" s="1130"/>
      <c r="H166" s="1128"/>
      <c r="I166" s="1129"/>
      <c r="J166" s="1129"/>
      <c r="K166" s="1129"/>
      <c r="L166" s="1130"/>
    </row>
    <row r="167" spans="2:12" x14ac:dyDescent="0.25">
      <c r="B167" s="1131"/>
      <c r="C167" s="1132"/>
      <c r="D167" s="1132"/>
      <c r="E167" s="1132"/>
      <c r="F167" s="1132"/>
      <c r="G167" s="1133"/>
      <c r="H167" s="1131"/>
      <c r="I167" s="1132"/>
      <c r="J167" s="1132"/>
      <c r="K167" s="1132"/>
      <c r="L167" s="1133"/>
    </row>
    <row r="168" spans="2:12" x14ac:dyDescent="0.25">
      <c r="B168" s="1131"/>
      <c r="C168" s="1132"/>
      <c r="D168" s="1132"/>
      <c r="E168" s="1132"/>
      <c r="F168" s="1132"/>
      <c r="G168" s="1133"/>
      <c r="H168" s="1131"/>
      <c r="I168" s="1132"/>
      <c r="J168" s="1132"/>
      <c r="K168" s="1132"/>
      <c r="L168" s="1133"/>
    </row>
    <row r="169" spans="2:12" x14ac:dyDescent="0.25">
      <c r="B169" s="1131"/>
      <c r="C169" s="1132"/>
      <c r="D169" s="1132"/>
      <c r="E169" s="1132"/>
      <c r="F169" s="1132"/>
      <c r="G169" s="1133"/>
      <c r="H169" s="1131"/>
      <c r="I169" s="1132"/>
      <c r="J169" s="1132"/>
      <c r="K169" s="1132"/>
      <c r="L169" s="1133"/>
    </row>
    <row r="170" spans="2:12" x14ac:dyDescent="0.25">
      <c r="B170" s="1131"/>
      <c r="C170" s="1132"/>
      <c r="D170" s="1132"/>
      <c r="E170" s="1132"/>
      <c r="F170" s="1132"/>
      <c r="G170" s="1133"/>
      <c r="H170" s="1131"/>
      <c r="I170" s="1132"/>
      <c r="J170" s="1132"/>
      <c r="K170" s="1132"/>
      <c r="L170" s="1133"/>
    </row>
    <row r="171" spans="2:12" x14ac:dyDescent="0.25">
      <c r="B171" s="1131"/>
      <c r="C171" s="1132"/>
      <c r="D171" s="1132"/>
      <c r="E171" s="1132"/>
      <c r="F171" s="1132"/>
      <c r="G171" s="1133"/>
      <c r="H171" s="1131"/>
      <c r="I171" s="1132"/>
      <c r="J171" s="1132"/>
      <c r="K171" s="1132"/>
      <c r="L171" s="1133"/>
    </row>
    <row r="172" spans="2:12" x14ac:dyDescent="0.25">
      <c r="B172" s="1131"/>
      <c r="C172" s="1132"/>
      <c r="D172" s="1132"/>
      <c r="E172" s="1132"/>
      <c r="F172" s="1132"/>
      <c r="G172" s="1133"/>
      <c r="H172" s="1131"/>
      <c r="I172" s="1132"/>
      <c r="J172" s="1132"/>
      <c r="K172" s="1132"/>
      <c r="L172" s="1133"/>
    </row>
    <row r="173" spans="2:12" x14ac:dyDescent="0.25">
      <c r="B173" s="1131"/>
      <c r="C173" s="1132"/>
      <c r="D173" s="1132"/>
      <c r="E173" s="1132"/>
      <c r="F173" s="1132"/>
      <c r="G173" s="1133"/>
      <c r="H173" s="1131"/>
      <c r="I173" s="1132"/>
      <c r="J173" s="1132"/>
      <c r="K173" s="1132"/>
      <c r="L173" s="1133"/>
    </row>
    <row r="174" spans="2:12" x14ac:dyDescent="0.25">
      <c r="B174" s="1131"/>
      <c r="C174" s="1132"/>
      <c r="D174" s="1132"/>
      <c r="E174" s="1132"/>
      <c r="F174" s="1132"/>
      <c r="G174" s="1133"/>
      <c r="H174" s="1131"/>
      <c r="I174" s="1132"/>
      <c r="J174" s="1132"/>
      <c r="K174" s="1132"/>
      <c r="L174" s="1133"/>
    </row>
    <row r="175" spans="2:12" x14ac:dyDescent="0.25">
      <c r="B175" s="1131"/>
      <c r="C175" s="1132"/>
      <c r="D175" s="1132"/>
      <c r="E175" s="1132"/>
      <c r="F175" s="1132"/>
      <c r="G175" s="1133"/>
      <c r="H175" s="1131"/>
      <c r="I175" s="1132"/>
      <c r="J175" s="1132"/>
      <c r="K175" s="1132"/>
      <c r="L175" s="1133"/>
    </row>
    <row r="176" spans="2:12" x14ac:dyDescent="0.25">
      <c r="B176" s="1131"/>
      <c r="C176" s="1132"/>
      <c r="D176" s="1132"/>
      <c r="E176" s="1132"/>
      <c r="F176" s="1132"/>
      <c r="G176" s="1133"/>
      <c r="H176" s="1131"/>
      <c r="I176" s="1132"/>
      <c r="J176" s="1132"/>
      <c r="K176" s="1132"/>
      <c r="L176" s="1133"/>
    </row>
    <row r="177" spans="2:12" x14ac:dyDescent="0.25">
      <c r="B177" s="1131"/>
      <c r="C177" s="1132"/>
      <c r="D177" s="1132"/>
      <c r="E177" s="1132"/>
      <c r="F177" s="1132"/>
      <c r="G177" s="1133"/>
      <c r="H177" s="1131"/>
      <c r="I177" s="1132"/>
      <c r="J177" s="1132"/>
      <c r="K177" s="1132"/>
      <c r="L177" s="1133"/>
    </row>
    <row r="178" spans="2:12" x14ac:dyDescent="0.25">
      <c r="B178" s="1131"/>
      <c r="C178" s="1132"/>
      <c r="D178" s="1132"/>
      <c r="E178" s="1132"/>
      <c r="F178" s="1132"/>
      <c r="G178" s="1133"/>
      <c r="H178" s="1131"/>
      <c r="I178" s="1132"/>
      <c r="J178" s="1132"/>
      <c r="K178" s="1132"/>
      <c r="L178" s="1133"/>
    </row>
    <row r="179" spans="2:12" ht="15.75" thickBot="1" x14ac:dyDescent="0.3">
      <c r="B179" s="1134"/>
      <c r="C179" s="1135"/>
      <c r="D179" s="1135"/>
      <c r="E179" s="1135"/>
      <c r="F179" s="1135"/>
      <c r="G179" s="1136"/>
      <c r="H179" s="1134"/>
      <c r="I179" s="1135"/>
      <c r="J179" s="1135"/>
      <c r="K179" s="1135"/>
      <c r="L179" s="1136"/>
    </row>
    <row r="180" spans="2:12" x14ac:dyDescent="0.25">
      <c r="B180" s="1031" t="s">
        <v>1165</v>
      </c>
      <c r="C180" s="1032"/>
      <c r="D180" s="1032"/>
      <c r="E180" s="1032"/>
      <c r="F180" s="1032"/>
      <c r="G180" s="1033"/>
      <c r="H180" s="1127" t="s">
        <v>1166</v>
      </c>
      <c r="I180" s="1027"/>
      <c r="J180" s="1027"/>
      <c r="K180" s="1027"/>
      <c r="L180" s="1027"/>
    </row>
    <row r="181" spans="2:12" ht="30" customHeight="1" thickBot="1" x14ac:dyDescent="0.3">
      <c r="B181" s="1034"/>
      <c r="C181" s="1035"/>
      <c r="D181" s="1035"/>
      <c r="E181" s="1035"/>
      <c r="F181" s="1035"/>
      <c r="G181" s="1036"/>
      <c r="H181" s="1127"/>
      <c r="I181" s="1027"/>
      <c r="J181" s="1027"/>
      <c r="K181" s="1027"/>
      <c r="L181" s="1027"/>
    </row>
    <row r="182" spans="2:12" ht="15.75" customHeight="1" x14ac:dyDescent="0.25">
      <c r="B182" s="1128"/>
      <c r="C182" s="1129"/>
      <c r="D182" s="1129"/>
      <c r="E182" s="1129"/>
      <c r="F182" s="1129"/>
      <c r="G182" s="1130"/>
      <c r="H182" s="1128"/>
      <c r="I182" s="1129"/>
      <c r="J182" s="1129"/>
      <c r="K182" s="1129"/>
      <c r="L182" s="1130"/>
    </row>
    <row r="183" spans="2:12" x14ac:dyDescent="0.25">
      <c r="B183" s="1131"/>
      <c r="C183" s="1132"/>
      <c r="D183" s="1132"/>
      <c r="E183" s="1132"/>
      <c r="F183" s="1132"/>
      <c r="G183" s="1133"/>
      <c r="H183" s="1131"/>
      <c r="I183" s="1132"/>
      <c r="J183" s="1132"/>
      <c r="K183" s="1132"/>
      <c r="L183" s="1133"/>
    </row>
    <row r="184" spans="2:12" x14ac:dyDescent="0.25">
      <c r="B184" s="1131"/>
      <c r="C184" s="1132"/>
      <c r="D184" s="1132"/>
      <c r="E184" s="1132"/>
      <c r="F184" s="1132"/>
      <c r="G184" s="1133"/>
      <c r="H184" s="1131"/>
      <c r="I184" s="1132"/>
      <c r="J184" s="1132"/>
      <c r="K184" s="1132"/>
      <c r="L184" s="1133"/>
    </row>
    <row r="185" spans="2:12" x14ac:dyDescent="0.25">
      <c r="B185" s="1131"/>
      <c r="C185" s="1132"/>
      <c r="D185" s="1132"/>
      <c r="E185" s="1132"/>
      <c r="F185" s="1132"/>
      <c r="G185" s="1133"/>
      <c r="H185" s="1131"/>
      <c r="I185" s="1132"/>
      <c r="J185" s="1132"/>
      <c r="K185" s="1132"/>
      <c r="L185" s="1133"/>
    </row>
    <row r="186" spans="2:12" x14ac:dyDescent="0.25">
      <c r="B186" s="1131"/>
      <c r="C186" s="1132"/>
      <c r="D186" s="1132"/>
      <c r="E186" s="1132"/>
      <c r="F186" s="1132"/>
      <c r="G186" s="1133"/>
      <c r="H186" s="1131"/>
      <c r="I186" s="1132"/>
      <c r="J186" s="1132"/>
      <c r="K186" s="1132"/>
      <c r="L186" s="1133"/>
    </row>
    <row r="187" spans="2:12" x14ac:dyDescent="0.25">
      <c r="B187" s="1131"/>
      <c r="C187" s="1132"/>
      <c r="D187" s="1132"/>
      <c r="E187" s="1132"/>
      <c r="F187" s="1132"/>
      <c r="G187" s="1133"/>
      <c r="H187" s="1131"/>
      <c r="I187" s="1132"/>
      <c r="J187" s="1132"/>
      <c r="K187" s="1132"/>
      <c r="L187" s="1133"/>
    </row>
    <row r="188" spans="2:12" x14ac:dyDescent="0.25">
      <c r="B188" s="1131"/>
      <c r="C188" s="1132"/>
      <c r="D188" s="1132"/>
      <c r="E188" s="1132"/>
      <c r="F188" s="1132"/>
      <c r="G188" s="1133"/>
      <c r="H188" s="1131"/>
      <c r="I188" s="1132"/>
      <c r="J188" s="1132"/>
      <c r="K188" s="1132"/>
      <c r="L188" s="1133"/>
    </row>
    <row r="189" spans="2:12" x14ac:dyDescent="0.25">
      <c r="B189" s="1131"/>
      <c r="C189" s="1132"/>
      <c r="D189" s="1132"/>
      <c r="E189" s="1132"/>
      <c r="F189" s="1132"/>
      <c r="G189" s="1133"/>
      <c r="H189" s="1131"/>
      <c r="I189" s="1132"/>
      <c r="J189" s="1132"/>
      <c r="K189" s="1132"/>
      <c r="L189" s="1133"/>
    </row>
    <row r="190" spans="2:12" x14ac:dyDescent="0.25">
      <c r="B190" s="1131"/>
      <c r="C190" s="1132"/>
      <c r="D190" s="1132"/>
      <c r="E190" s="1132"/>
      <c r="F190" s="1132"/>
      <c r="G190" s="1133"/>
      <c r="H190" s="1131"/>
      <c r="I190" s="1132"/>
      <c r="J190" s="1132"/>
      <c r="K190" s="1132"/>
      <c r="L190" s="1133"/>
    </row>
    <row r="191" spans="2:12" x14ac:dyDescent="0.25">
      <c r="B191" s="1131"/>
      <c r="C191" s="1132"/>
      <c r="D191" s="1132"/>
      <c r="E191" s="1132"/>
      <c r="F191" s="1132"/>
      <c r="G191" s="1133"/>
      <c r="H191" s="1131"/>
      <c r="I191" s="1132"/>
      <c r="J191" s="1132"/>
      <c r="K191" s="1132"/>
      <c r="L191" s="1133"/>
    </row>
    <row r="192" spans="2:12" x14ac:dyDescent="0.25">
      <c r="B192" s="1131"/>
      <c r="C192" s="1132"/>
      <c r="D192" s="1132"/>
      <c r="E192" s="1132"/>
      <c r="F192" s="1132"/>
      <c r="G192" s="1133"/>
      <c r="H192" s="1131"/>
      <c r="I192" s="1132"/>
      <c r="J192" s="1132"/>
      <c r="K192" s="1132"/>
      <c r="L192" s="1133"/>
    </row>
    <row r="193" spans="2:12" x14ac:dyDescent="0.25">
      <c r="B193" s="1131"/>
      <c r="C193" s="1132"/>
      <c r="D193" s="1132"/>
      <c r="E193" s="1132"/>
      <c r="F193" s="1132"/>
      <c r="G193" s="1133"/>
      <c r="H193" s="1131"/>
      <c r="I193" s="1132"/>
      <c r="J193" s="1132"/>
      <c r="K193" s="1132"/>
      <c r="L193" s="1133"/>
    </row>
    <row r="194" spans="2:12" x14ac:dyDescent="0.25">
      <c r="B194" s="1131"/>
      <c r="C194" s="1132"/>
      <c r="D194" s="1132"/>
      <c r="E194" s="1132"/>
      <c r="F194" s="1132"/>
      <c r="G194" s="1133"/>
      <c r="H194" s="1131"/>
      <c r="I194" s="1132"/>
      <c r="J194" s="1132"/>
      <c r="K194" s="1132"/>
      <c r="L194" s="1133"/>
    </row>
    <row r="195" spans="2:12" ht="15.75" thickBot="1" x14ac:dyDescent="0.3">
      <c r="B195" s="1134"/>
      <c r="C195" s="1135"/>
      <c r="D195" s="1135"/>
      <c r="E195" s="1135"/>
      <c r="F195" s="1135"/>
      <c r="G195" s="1136"/>
      <c r="H195" s="1134"/>
      <c r="I195" s="1135"/>
      <c r="J195" s="1135"/>
      <c r="K195" s="1135"/>
      <c r="L195" s="1136"/>
    </row>
    <row r="196" spans="2:12" x14ac:dyDescent="0.25">
      <c r="B196" s="1031" t="s">
        <v>1167</v>
      </c>
      <c r="C196" s="1032"/>
      <c r="D196" s="1032"/>
      <c r="E196" s="1032"/>
      <c r="F196" s="1032"/>
      <c r="G196" s="1033"/>
      <c r="H196" s="1127" t="s">
        <v>1168</v>
      </c>
      <c r="I196" s="1027"/>
      <c r="J196" s="1027"/>
      <c r="K196" s="1027"/>
      <c r="L196" s="1027"/>
    </row>
    <row r="197" spans="2:12" ht="30" customHeight="1" thickBot="1" x14ac:dyDescent="0.3">
      <c r="B197" s="1034"/>
      <c r="C197" s="1035"/>
      <c r="D197" s="1035"/>
      <c r="E197" s="1035"/>
      <c r="F197" s="1035"/>
      <c r="G197" s="1036"/>
      <c r="H197" s="1127"/>
      <c r="I197" s="1027"/>
      <c r="J197" s="1027"/>
      <c r="K197" s="1027"/>
      <c r="L197" s="1027"/>
    </row>
    <row r="198" spans="2:12" ht="15.75" customHeight="1" x14ac:dyDescent="0.25">
      <c r="B198" s="1128"/>
      <c r="C198" s="1129"/>
      <c r="D198" s="1129"/>
      <c r="E198" s="1129"/>
      <c r="F198" s="1129"/>
      <c r="G198" s="1130"/>
      <c r="H198" s="1128"/>
      <c r="I198" s="1129"/>
      <c r="J198" s="1129"/>
      <c r="K198" s="1129"/>
      <c r="L198" s="1130"/>
    </row>
    <row r="199" spans="2:12" x14ac:dyDescent="0.25">
      <c r="B199" s="1131"/>
      <c r="C199" s="1132"/>
      <c r="D199" s="1132"/>
      <c r="E199" s="1132"/>
      <c r="F199" s="1132"/>
      <c r="G199" s="1133"/>
      <c r="H199" s="1131"/>
      <c r="I199" s="1132"/>
      <c r="J199" s="1132"/>
      <c r="K199" s="1132"/>
      <c r="L199" s="1133"/>
    </row>
    <row r="200" spans="2:12" x14ac:dyDescent="0.25">
      <c r="B200" s="1131"/>
      <c r="C200" s="1132"/>
      <c r="D200" s="1132"/>
      <c r="E200" s="1132"/>
      <c r="F200" s="1132"/>
      <c r="G200" s="1133"/>
      <c r="H200" s="1131"/>
      <c r="I200" s="1132"/>
      <c r="J200" s="1132"/>
      <c r="K200" s="1132"/>
      <c r="L200" s="1133"/>
    </row>
    <row r="201" spans="2:12" x14ac:dyDescent="0.25">
      <c r="B201" s="1131"/>
      <c r="C201" s="1132"/>
      <c r="D201" s="1132"/>
      <c r="E201" s="1132"/>
      <c r="F201" s="1132"/>
      <c r="G201" s="1133"/>
      <c r="H201" s="1131"/>
      <c r="I201" s="1132"/>
      <c r="J201" s="1132"/>
      <c r="K201" s="1132"/>
      <c r="L201" s="1133"/>
    </row>
    <row r="202" spans="2:12" x14ac:dyDescent="0.25">
      <c r="B202" s="1131"/>
      <c r="C202" s="1132"/>
      <c r="D202" s="1132"/>
      <c r="E202" s="1132"/>
      <c r="F202" s="1132"/>
      <c r="G202" s="1133"/>
      <c r="H202" s="1131"/>
      <c r="I202" s="1132"/>
      <c r="J202" s="1132"/>
      <c r="K202" s="1132"/>
      <c r="L202" s="1133"/>
    </row>
    <row r="203" spans="2:12" x14ac:dyDescent="0.25">
      <c r="B203" s="1131"/>
      <c r="C203" s="1132"/>
      <c r="D203" s="1132"/>
      <c r="E203" s="1132"/>
      <c r="F203" s="1132"/>
      <c r="G203" s="1133"/>
      <c r="H203" s="1131"/>
      <c r="I203" s="1132"/>
      <c r="J203" s="1132"/>
      <c r="K203" s="1132"/>
      <c r="L203" s="1133"/>
    </row>
    <row r="204" spans="2:12" x14ac:dyDescent="0.25">
      <c r="B204" s="1131"/>
      <c r="C204" s="1132"/>
      <c r="D204" s="1132"/>
      <c r="E204" s="1132"/>
      <c r="F204" s="1132"/>
      <c r="G204" s="1133"/>
      <c r="H204" s="1131"/>
      <c r="I204" s="1132"/>
      <c r="J204" s="1132"/>
      <c r="K204" s="1132"/>
      <c r="L204" s="1133"/>
    </row>
    <row r="205" spans="2:12" x14ac:dyDescent="0.25">
      <c r="B205" s="1131"/>
      <c r="C205" s="1132"/>
      <c r="D205" s="1132"/>
      <c r="E205" s="1132"/>
      <c r="F205" s="1132"/>
      <c r="G205" s="1133"/>
      <c r="H205" s="1131"/>
      <c r="I205" s="1132"/>
      <c r="J205" s="1132"/>
      <c r="K205" s="1132"/>
      <c r="L205" s="1133"/>
    </row>
    <row r="206" spans="2:12" x14ac:dyDescent="0.25">
      <c r="B206" s="1131"/>
      <c r="C206" s="1132"/>
      <c r="D206" s="1132"/>
      <c r="E206" s="1132"/>
      <c r="F206" s="1132"/>
      <c r="G206" s="1133"/>
      <c r="H206" s="1131"/>
      <c r="I206" s="1132"/>
      <c r="J206" s="1132"/>
      <c r="K206" s="1132"/>
      <c r="L206" s="1133"/>
    </row>
    <row r="207" spans="2:12" x14ac:dyDescent="0.25">
      <c r="B207" s="1131"/>
      <c r="C207" s="1132"/>
      <c r="D207" s="1132"/>
      <c r="E207" s="1132"/>
      <c r="F207" s="1132"/>
      <c r="G207" s="1133"/>
      <c r="H207" s="1131"/>
      <c r="I207" s="1132"/>
      <c r="J207" s="1132"/>
      <c r="K207" s="1132"/>
      <c r="L207" s="1133"/>
    </row>
    <row r="208" spans="2:12" x14ac:dyDescent="0.25">
      <c r="B208" s="1131"/>
      <c r="C208" s="1132"/>
      <c r="D208" s="1132"/>
      <c r="E208" s="1132"/>
      <c r="F208" s="1132"/>
      <c r="G208" s="1133"/>
      <c r="H208" s="1131"/>
      <c r="I208" s="1132"/>
      <c r="J208" s="1132"/>
      <c r="K208" s="1132"/>
      <c r="L208" s="1133"/>
    </row>
    <row r="209" spans="2:12" x14ac:dyDescent="0.25">
      <c r="B209" s="1131"/>
      <c r="C209" s="1132"/>
      <c r="D209" s="1132"/>
      <c r="E209" s="1132"/>
      <c r="F209" s="1132"/>
      <c r="G209" s="1133"/>
      <c r="H209" s="1131"/>
      <c r="I209" s="1132"/>
      <c r="J209" s="1132"/>
      <c r="K209" s="1132"/>
      <c r="L209" s="1133"/>
    </row>
    <row r="210" spans="2:12" x14ac:dyDescent="0.25">
      <c r="B210" s="1131"/>
      <c r="C210" s="1132"/>
      <c r="D210" s="1132"/>
      <c r="E210" s="1132"/>
      <c r="F210" s="1132"/>
      <c r="G210" s="1133"/>
      <c r="H210" s="1131"/>
      <c r="I210" s="1132"/>
      <c r="J210" s="1132"/>
      <c r="K210" s="1132"/>
      <c r="L210" s="1133"/>
    </row>
    <row r="211" spans="2:12" ht="15.75" thickBot="1" x14ac:dyDescent="0.3">
      <c r="B211" s="1134"/>
      <c r="C211" s="1135"/>
      <c r="D211" s="1135"/>
      <c r="E211" s="1135"/>
      <c r="F211" s="1135"/>
      <c r="G211" s="1136"/>
      <c r="H211" s="1134"/>
      <c r="I211" s="1135"/>
      <c r="J211" s="1135"/>
      <c r="K211" s="1135"/>
      <c r="L211" s="1136"/>
    </row>
    <row r="212" spans="2:12" x14ac:dyDescent="0.25">
      <c r="B212" s="1031" t="s">
        <v>1169</v>
      </c>
      <c r="C212" s="1032"/>
      <c r="D212" s="1032"/>
      <c r="E212" s="1032"/>
      <c r="F212" s="1032"/>
      <c r="G212" s="1033"/>
      <c r="H212" s="1127" t="s">
        <v>1168</v>
      </c>
      <c r="I212" s="1027"/>
      <c r="J212" s="1027"/>
      <c r="K212" s="1027"/>
      <c r="L212" s="1027"/>
    </row>
    <row r="213" spans="2:12" ht="30" customHeight="1" thickBot="1" x14ac:dyDescent="0.3">
      <c r="B213" s="1034"/>
      <c r="C213" s="1035"/>
      <c r="D213" s="1035"/>
      <c r="E213" s="1035"/>
      <c r="F213" s="1035"/>
      <c r="G213" s="1036"/>
      <c r="H213" s="1127"/>
      <c r="I213" s="1027"/>
      <c r="J213" s="1027"/>
      <c r="K213" s="1027"/>
      <c r="L213" s="1027"/>
    </row>
    <row r="214" spans="2:12" ht="15.75" customHeight="1" x14ac:dyDescent="0.25">
      <c r="B214" s="1128"/>
      <c r="C214" s="1129"/>
      <c r="D214" s="1129"/>
      <c r="E214" s="1129"/>
      <c r="F214" s="1129"/>
      <c r="G214" s="1130"/>
      <c r="H214" s="1128"/>
      <c r="I214" s="1129"/>
      <c r="J214" s="1129"/>
      <c r="K214" s="1129"/>
      <c r="L214" s="1130"/>
    </row>
    <row r="215" spans="2:12" x14ac:dyDescent="0.25">
      <c r="B215" s="1131"/>
      <c r="C215" s="1132"/>
      <c r="D215" s="1132"/>
      <c r="E215" s="1132"/>
      <c r="F215" s="1132"/>
      <c r="G215" s="1133"/>
      <c r="H215" s="1131"/>
      <c r="I215" s="1132"/>
      <c r="J215" s="1132"/>
      <c r="K215" s="1132"/>
      <c r="L215" s="1133"/>
    </row>
    <row r="216" spans="2:12" x14ac:dyDescent="0.25">
      <c r="B216" s="1131"/>
      <c r="C216" s="1132"/>
      <c r="D216" s="1132"/>
      <c r="E216" s="1132"/>
      <c r="F216" s="1132"/>
      <c r="G216" s="1133"/>
      <c r="H216" s="1131"/>
      <c r="I216" s="1132"/>
      <c r="J216" s="1132"/>
      <c r="K216" s="1132"/>
      <c r="L216" s="1133"/>
    </row>
    <row r="217" spans="2:12" x14ac:dyDescent="0.25">
      <c r="B217" s="1131"/>
      <c r="C217" s="1132"/>
      <c r="D217" s="1132"/>
      <c r="E217" s="1132"/>
      <c r="F217" s="1132"/>
      <c r="G217" s="1133"/>
      <c r="H217" s="1131"/>
      <c r="I217" s="1132"/>
      <c r="J217" s="1132"/>
      <c r="K217" s="1132"/>
      <c r="L217" s="1133"/>
    </row>
    <row r="218" spans="2:12" x14ac:dyDescent="0.25">
      <c r="B218" s="1131"/>
      <c r="C218" s="1132"/>
      <c r="D218" s="1132"/>
      <c r="E218" s="1132"/>
      <c r="F218" s="1132"/>
      <c r="G218" s="1133"/>
      <c r="H218" s="1131"/>
      <c r="I218" s="1132"/>
      <c r="J218" s="1132"/>
      <c r="K218" s="1132"/>
      <c r="L218" s="1133"/>
    </row>
    <row r="219" spans="2:12" x14ac:dyDescent="0.25">
      <c r="B219" s="1131"/>
      <c r="C219" s="1132"/>
      <c r="D219" s="1132"/>
      <c r="E219" s="1132"/>
      <c r="F219" s="1132"/>
      <c r="G219" s="1133"/>
      <c r="H219" s="1131"/>
      <c r="I219" s="1132"/>
      <c r="J219" s="1132"/>
      <c r="K219" s="1132"/>
      <c r="L219" s="1133"/>
    </row>
    <row r="220" spans="2:12" x14ac:dyDescent="0.25">
      <c r="B220" s="1131"/>
      <c r="C220" s="1132"/>
      <c r="D220" s="1132"/>
      <c r="E220" s="1132"/>
      <c r="F220" s="1132"/>
      <c r="G220" s="1133"/>
      <c r="H220" s="1131"/>
      <c r="I220" s="1132"/>
      <c r="J220" s="1132"/>
      <c r="K220" s="1132"/>
      <c r="L220" s="1133"/>
    </row>
    <row r="221" spans="2:12" x14ac:dyDescent="0.25">
      <c r="B221" s="1131"/>
      <c r="C221" s="1132"/>
      <c r="D221" s="1132"/>
      <c r="E221" s="1132"/>
      <c r="F221" s="1132"/>
      <c r="G221" s="1133"/>
      <c r="H221" s="1131"/>
      <c r="I221" s="1132"/>
      <c r="J221" s="1132"/>
      <c r="K221" s="1132"/>
      <c r="L221" s="1133"/>
    </row>
    <row r="222" spans="2:12" x14ac:dyDescent="0.25">
      <c r="B222" s="1131"/>
      <c r="C222" s="1132"/>
      <c r="D222" s="1132"/>
      <c r="E222" s="1132"/>
      <c r="F222" s="1132"/>
      <c r="G222" s="1133"/>
      <c r="H222" s="1131"/>
      <c r="I222" s="1132"/>
      <c r="J222" s="1132"/>
      <c r="K222" s="1132"/>
      <c r="L222" s="1133"/>
    </row>
    <row r="223" spans="2:12" x14ac:dyDescent="0.25">
      <c r="B223" s="1131"/>
      <c r="C223" s="1132"/>
      <c r="D223" s="1132"/>
      <c r="E223" s="1132"/>
      <c r="F223" s="1132"/>
      <c r="G223" s="1133"/>
      <c r="H223" s="1131"/>
      <c r="I223" s="1132"/>
      <c r="J223" s="1132"/>
      <c r="K223" s="1132"/>
      <c r="L223" s="1133"/>
    </row>
    <row r="224" spans="2:12" x14ac:dyDescent="0.25">
      <c r="B224" s="1131"/>
      <c r="C224" s="1132"/>
      <c r="D224" s="1132"/>
      <c r="E224" s="1132"/>
      <c r="F224" s="1132"/>
      <c r="G224" s="1133"/>
      <c r="H224" s="1131"/>
      <c r="I224" s="1132"/>
      <c r="J224" s="1132"/>
      <c r="K224" s="1132"/>
      <c r="L224" s="1133"/>
    </row>
    <row r="225" spans="2:12" x14ac:dyDescent="0.25">
      <c r="B225" s="1131"/>
      <c r="C225" s="1132"/>
      <c r="D225" s="1132"/>
      <c r="E225" s="1132"/>
      <c r="F225" s="1132"/>
      <c r="G225" s="1133"/>
      <c r="H225" s="1131"/>
      <c r="I225" s="1132"/>
      <c r="J225" s="1132"/>
      <c r="K225" s="1132"/>
      <c r="L225" s="1133"/>
    </row>
    <row r="226" spans="2:12" x14ac:dyDescent="0.25">
      <c r="B226" s="1131"/>
      <c r="C226" s="1132"/>
      <c r="D226" s="1132"/>
      <c r="E226" s="1132"/>
      <c r="F226" s="1132"/>
      <c r="G226" s="1133"/>
      <c r="H226" s="1131"/>
      <c r="I226" s="1132"/>
      <c r="J226" s="1132"/>
      <c r="K226" s="1132"/>
      <c r="L226" s="1133"/>
    </row>
    <row r="227" spans="2:12" ht="15.75" thickBot="1" x14ac:dyDescent="0.3">
      <c r="B227" s="1134"/>
      <c r="C227" s="1135"/>
      <c r="D227" s="1135"/>
      <c r="E227" s="1135"/>
      <c r="F227" s="1135"/>
      <c r="G227" s="1136"/>
      <c r="H227" s="1134"/>
      <c r="I227" s="1135"/>
      <c r="J227" s="1135"/>
      <c r="K227" s="1135"/>
      <c r="L227" s="1136"/>
    </row>
    <row r="228" spans="2:12" x14ac:dyDescent="0.25">
      <c r="B228" s="1031" t="s">
        <v>1170</v>
      </c>
      <c r="C228" s="1032"/>
      <c r="D228" s="1032"/>
      <c r="E228" s="1032"/>
      <c r="F228" s="1032"/>
      <c r="G228" s="1033"/>
      <c r="H228" s="1127" t="s">
        <v>1171</v>
      </c>
      <c r="I228" s="1027"/>
      <c r="J228" s="1027"/>
      <c r="K228" s="1027"/>
      <c r="L228" s="1027"/>
    </row>
    <row r="229" spans="2:12" ht="30" customHeight="1" thickBot="1" x14ac:dyDescent="0.3">
      <c r="B229" s="1034"/>
      <c r="C229" s="1035"/>
      <c r="D229" s="1035"/>
      <c r="E229" s="1035"/>
      <c r="F229" s="1035"/>
      <c r="G229" s="1036"/>
      <c r="H229" s="1127"/>
      <c r="I229" s="1027"/>
      <c r="J229" s="1027"/>
      <c r="K229" s="1027"/>
      <c r="L229" s="1027"/>
    </row>
  </sheetData>
  <mergeCells count="63">
    <mergeCell ref="B228:G229"/>
    <mergeCell ref="H228:L229"/>
    <mergeCell ref="B198:G211"/>
    <mergeCell ref="H198:L211"/>
    <mergeCell ref="B212:G213"/>
    <mergeCell ref="H212:L213"/>
    <mergeCell ref="B214:G227"/>
    <mergeCell ref="H214:L227"/>
    <mergeCell ref="B180:G181"/>
    <mergeCell ref="H180:L181"/>
    <mergeCell ref="B182:G195"/>
    <mergeCell ref="H182:L195"/>
    <mergeCell ref="B196:G197"/>
    <mergeCell ref="H196:L197"/>
    <mergeCell ref="B150:G163"/>
    <mergeCell ref="H150:L163"/>
    <mergeCell ref="B164:G165"/>
    <mergeCell ref="H164:L165"/>
    <mergeCell ref="B166:G179"/>
    <mergeCell ref="H166:L179"/>
    <mergeCell ref="B132:G133"/>
    <mergeCell ref="H132:L133"/>
    <mergeCell ref="B134:G147"/>
    <mergeCell ref="H134:L147"/>
    <mergeCell ref="B148:G149"/>
    <mergeCell ref="H148:L149"/>
    <mergeCell ref="B102:G115"/>
    <mergeCell ref="H102:L115"/>
    <mergeCell ref="B116:G117"/>
    <mergeCell ref="H116:L117"/>
    <mergeCell ref="B118:G131"/>
    <mergeCell ref="H118:L131"/>
    <mergeCell ref="B84:G85"/>
    <mergeCell ref="H84:L85"/>
    <mergeCell ref="B86:G99"/>
    <mergeCell ref="H86:L99"/>
    <mergeCell ref="B100:G101"/>
    <mergeCell ref="H100:L101"/>
    <mergeCell ref="B54:G67"/>
    <mergeCell ref="H54:L67"/>
    <mergeCell ref="B68:G69"/>
    <mergeCell ref="H68:M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53" orientation="portrait" r:id="rId1"/>
  <headerFooter>
    <oddFooter>Página &amp;P&amp;R&amp;A</oddFooter>
  </headerFooter>
  <rowBreaks count="1" manualBreakCount="1">
    <brk id="86" min="1" max="12"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469"/>
  <sheetViews>
    <sheetView zoomScale="90" zoomScaleNormal="90" workbookViewId="0">
      <selection activeCell="M462" sqref="M462"/>
    </sheetView>
  </sheetViews>
  <sheetFormatPr baseColWidth="10" defaultColWidth="11.5703125" defaultRowHeight="15" x14ac:dyDescent="0.25"/>
  <cols>
    <col min="1" max="4" width="11.5703125" style="125"/>
    <col min="5" max="5" width="13.42578125" style="125" customWidth="1"/>
    <col min="6" max="6" width="7.42578125" style="125" customWidth="1"/>
    <col min="7" max="7" width="11.5703125" style="125"/>
    <col min="8" max="8" width="20" style="125" customWidth="1"/>
    <col min="9" max="16384" width="11.5703125" style="125"/>
  </cols>
  <sheetData>
    <row r="1" spans="1:11" x14ac:dyDescent="0.25">
      <c r="A1" s="989" t="s">
        <v>329</v>
      </c>
      <c r="B1" s="990"/>
      <c r="C1" s="990"/>
      <c r="D1" s="990"/>
      <c r="E1" s="990"/>
      <c r="F1" s="990"/>
      <c r="G1" s="990"/>
      <c r="H1" s="990"/>
      <c r="I1" s="990"/>
      <c r="J1" s="990"/>
      <c r="K1" s="991"/>
    </row>
    <row r="2" spans="1:11" ht="28.5" customHeight="1" x14ac:dyDescent="0.25">
      <c r="A2" s="992"/>
      <c r="B2" s="993"/>
      <c r="C2" s="993"/>
      <c r="D2" s="993"/>
      <c r="E2" s="993"/>
      <c r="F2" s="993"/>
      <c r="G2" s="993"/>
      <c r="H2" s="993"/>
      <c r="I2" s="993"/>
      <c r="J2" s="993"/>
      <c r="K2" s="994"/>
    </row>
    <row r="3" spans="1:11" x14ac:dyDescent="0.25">
      <c r="A3" s="995" t="s">
        <v>375</v>
      </c>
      <c r="B3" s="996"/>
      <c r="C3" s="996"/>
      <c r="D3" s="997"/>
      <c r="E3" s="153">
        <v>44063</v>
      </c>
      <c r="F3" s="995" t="s">
        <v>376</v>
      </c>
      <c r="G3" s="996"/>
      <c r="H3" s="997"/>
      <c r="I3" s="1073">
        <v>44069</v>
      </c>
      <c r="J3" s="996"/>
      <c r="K3" s="997"/>
    </row>
    <row r="4" spans="1:11" ht="24" x14ac:dyDescent="0.25">
      <c r="A4" s="1001" t="s">
        <v>327</v>
      </c>
      <c r="B4" s="1002"/>
      <c r="C4" s="1002"/>
      <c r="D4" s="1002"/>
      <c r="E4" s="1002"/>
      <c r="F4" s="1002"/>
      <c r="G4" s="1003"/>
      <c r="H4" s="193" t="s">
        <v>592</v>
      </c>
      <c r="I4" s="193" t="s">
        <v>2</v>
      </c>
      <c r="J4" s="1007" t="s">
        <v>0</v>
      </c>
      <c r="K4" s="1008"/>
    </row>
    <row r="5" spans="1:11" ht="24.75" thickBot="1" x14ac:dyDescent="0.3">
      <c r="A5" s="1004"/>
      <c r="B5" s="1005"/>
      <c r="C5" s="1005"/>
      <c r="D5" s="1005"/>
      <c r="E5" s="1005"/>
      <c r="F5" s="1005"/>
      <c r="G5" s="1006"/>
      <c r="H5" s="192" t="s">
        <v>593</v>
      </c>
      <c r="I5" s="193">
        <v>2</v>
      </c>
      <c r="J5" s="1007" t="s">
        <v>377</v>
      </c>
      <c r="K5" s="1008"/>
    </row>
    <row r="6" spans="1:11" ht="15.75" hidden="1" thickBot="1" x14ac:dyDescent="0.3">
      <c r="A6" s="1012" t="s">
        <v>546</v>
      </c>
      <c r="B6" s="1013"/>
      <c r="C6" s="1013"/>
      <c r="D6" s="1013"/>
      <c r="E6" s="1013"/>
      <c r="F6" s="1014"/>
      <c r="G6" s="1012" t="s">
        <v>547</v>
      </c>
      <c r="H6" s="1013"/>
      <c r="I6" s="1013"/>
      <c r="J6" s="1013"/>
      <c r="K6" s="1014"/>
    </row>
    <row r="7" spans="1:11" ht="15.75" hidden="1" thickBot="1" x14ac:dyDescent="0.3">
      <c r="A7" s="1012"/>
      <c r="B7" s="1013"/>
      <c r="C7" s="1013"/>
      <c r="D7" s="1013"/>
      <c r="E7" s="1013"/>
      <c r="F7" s="1014"/>
      <c r="G7" s="1012"/>
      <c r="H7" s="1013"/>
      <c r="I7" s="1013"/>
      <c r="J7" s="1013"/>
      <c r="K7" s="1014"/>
    </row>
    <row r="8" spans="1:11" ht="15.75" hidden="1" thickBot="1" x14ac:dyDescent="0.3">
      <c r="A8" s="1012"/>
      <c r="B8" s="1013"/>
      <c r="C8" s="1013"/>
      <c r="D8" s="1013"/>
      <c r="E8" s="1013"/>
      <c r="F8" s="1014"/>
      <c r="G8" s="1012"/>
      <c r="H8" s="1013"/>
      <c r="I8" s="1013"/>
      <c r="J8" s="1013"/>
      <c r="K8" s="1014"/>
    </row>
    <row r="9" spans="1:11" ht="15.75" hidden="1" thickBot="1" x14ac:dyDescent="0.3">
      <c r="A9" s="1012"/>
      <c r="B9" s="1013"/>
      <c r="C9" s="1013"/>
      <c r="D9" s="1013"/>
      <c r="E9" s="1013"/>
      <c r="F9" s="1014"/>
      <c r="G9" s="1012"/>
      <c r="H9" s="1013"/>
      <c r="I9" s="1013"/>
      <c r="J9" s="1013"/>
      <c r="K9" s="1014"/>
    </row>
    <row r="10" spans="1:11" ht="15.75" hidden="1" thickBot="1" x14ac:dyDescent="0.3">
      <c r="A10" s="1012"/>
      <c r="B10" s="1013"/>
      <c r="C10" s="1013"/>
      <c r="D10" s="1013"/>
      <c r="E10" s="1013"/>
      <c r="F10" s="1014"/>
      <c r="G10" s="1012"/>
      <c r="H10" s="1013"/>
      <c r="I10" s="1013"/>
      <c r="J10" s="1013"/>
      <c r="K10" s="1014"/>
    </row>
    <row r="11" spans="1:11" ht="15.75" hidden="1" thickBot="1" x14ac:dyDescent="0.3">
      <c r="A11" s="1012"/>
      <c r="B11" s="1013"/>
      <c r="C11" s="1013"/>
      <c r="D11" s="1013"/>
      <c r="E11" s="1013"/>
      <c r="F11" s="1014"/>
      <c r="G11" s="1012"/>
      <c r="H11" s="1013"/>
      <c r="I11" s="1013"/>
      <c r="J11" s="1013"/>
      <c r="K11" s="1014"/>
    </row>
    <row r="12" spans="1:11" ht="15.75" hidden="1" thickBot="1" x14ac:dyDescent="0.3">
      <c r="A12" s="1012"/>
      <c r="B12" s="1013"/>
      <c r="C12" s="1013"/>
      <c r="D12" s="1013"/>
      <c r="E12" s="1013"/>
      <c r="F12" s="1014"/>
      <c r="G12" s="1012"/>
      <c r="H12" s="1013"/>
      <c r="I12" s="1013"/>
      <c r="J12" s="1013"/>
      <c r="K12" s="1014"/>
    </row>
    <row r="13" spans="1:11" ht="15.75" hidden="1" thickBot="1" x14ac:dyDescent="0.3">
      <c r="A13" s="1012"/>
      <c r="B13" s="1013"/>
      <c r="C13" s="1013"/>
      <c r="D13" s="1013"/>
      <c r="E13" s="1013"/>
      <c r="F13" s="1014"/>
      <c r="G13" s="1012"/>
      <c r="H13" s="1013"/>
      <c r="I13" s="1013"/>
      <c r="J13" s="1013"/>
      <c r="K13" s="1014"/>
    </row>
    <row r="14" spans="1:11" ht="15.75" hidden="1" thickBot="1" x14ac:dyDescent="0.3">
      <c r="A14" s="1012"/>
      <c r="B14" s="1013"/>
      <c r="C14" s="1013"/>
      <c r="D14" s="1013"/>
      <c r="E14" s="1013"/>
      <c r="F14" s="1014"/>
      <c r="G14" s="1012"/>
      <c r="H14" s="1013"/>
      <c r="I14" s="1013"/>
      <c r="J14" s="1013"/>
      <c r="K14" s="1014"/>
    </row>
    <row r="15" spans="1:11" ht="15.75" hidden="1" thickBot="1" x14ac:dyDescent="0.3">
      <c r="A15" s="1012"/>
      <c r="B15" s="1013"/>
      <c r="C15" s="1013"/>
      <c r="D15" s="1013"/>
      <c r="E15" s="1013"/>
      <c r="F15" s="1014"/>
      <c r="G15" s="1012"/>
      <c r="H15" s="1013"/>
      <c r="I15" s="1013"/>
      <c r="J15" s="1013"/>
      <c r="K15" s="1014"/>
    </row>
    <row r="16" spans="1:11" ht="15.75" hidden="1" thickBot="1" x14ac:dyDescent="0.3">
      <c r="A16" s="1012"/>
      <c r="B16" s="1013"/>
      <c r="C16" s="1013"/>
      <c r="D16" s="1013"/>
      <c r="E16" s="1013"/>
      <c r="F16" s="1014"/>
      <c r="G16" s="1012"/>
      <c r="H16" s="1013"/>
      <c r="I16" s="1013"/>
      <c r="J16" s="1013"/>
      <c r="K16" s="1014"/>
    </row>
    <row r="17" spans="1:11" ht="15.75" hidden="1" thickBot="1" x14ac:dyDescent="0.3">
      <c r="A17" s="1012"/>
      <c r="B17" s="1013"/>
      <c r="C17" s="1013"/>
      <c r="D17" s="1013"/>
      <c r="E17" s="1013"/>
      <c r="F17" s="1014"/>
      <c r="G17" s="1012"/>
      <c r="H17" s="1013"/>
      <c r="I17" s="1013"/>
      <c r="J17" s="1013"/>
      <c r="K17" s="1014"/>
    </row>
    <row r="18" spans="1:11" ht="15.75" hidden="1" thickBot="1" x14ac:dyDescent="0.3">
      <c r="A18" s="1012"/>
      <c r="B18" s="1013"/>
      <c r="C18" s="1013"/>
      <c r="D18" s="1013"/>
      <c r="E18" s="1013"/>
      <c r="F18" s="1014"/>
      <c r="G18" s="1012"/>
      <c r="H18" s="1013"/>
      <c r="I18" s="1013"/>
      <c r="J18" s="1013"/>
      <c r="K18" s="1014"/>
    </row>
    <row r="19" spans="1:11" ht="15.75" hidden="1" thickBot="1" x14ac:dyDescent="0.3">
      <c r="A19" s="1012"/>
      <c r="B19" s="1013"/>
      <c r="C19" s="1013"/>
      <c r="D19" s="1013"/>
      <c r="E19" s="1013"/>
      <c r="F19" s="1014"/>
      <c r="G19" s="1012"/>
      <c r="H19" s="1013"/>
      <c r="I19" s="1013"/>
      <c r="J19" s="1013"/>
      <c r="K19" s="1014"/>
    </row>
    <row r="20" spans="1:11" ht="15.75" hidden="1" thickBot="1" x14ac:dyDescent="0.3">
      <c r="A20" s="1039" t="s">
        <v>680</v>
      </c>
      <c r="B20" s="1040"/>
      <c r="C20" s="1040"/>
      <c r="D20" s="1040"/>
      <c r="E20" s="1040"/>
      <c r="F20" s="1041"/>
      <c r="G20" s="1045" t="s">
        <v>704</v>
      </c>
      <c r="H20" s="1046"/>
      <c r="I20" s="1046"/>
      <c r="J20" s="1046"/>
      <c r="K20" s="1047"/>
    </row>
    <row r="21" spans="1:11" ht="15.75" hidden="1" thickBot="1" x14ac:dyDescent="0.3">
      <c r="A21" s="1042"/>
      <c r="B21" s="1043"/>
      <c r="C21" s="1043"/>
      <c r="D21" s="1043"/>
      <c r="E21" s="1043"/>
      <c r="F21" s="1044"/>
      <c r="G21" s="1048"/>
      <c r="H21" s="1049"/>
      <c r="I21" s="1049"/>
      <c r="J21" s="1049"/>
      <c r="K21" s="1050"/>
    </row>
    <row r="22" spans="1:11" ht="15.75" hidden="1" thickBot="1" x14ac:dyDescent="0.3">
      <c r="A22" s="1009" t="s">
        <v>608</v>
      </c>
      <c r="B22" s="1010"/>
      <c r="C22" s="1010"/>
      <c r="D22" s="1010"/>
      <c r="E22" s="1010"/>
      <c r="F22" s="1011"/>
      <c r="G22" s="1009" t="s">
        <v>609</v>
      </c>
      <c r="H22" s="1010"/>
      <c r="I22" s="1010"/>
      <c r="J22" s="1010"/>
      <c r="K22" s="1011"/>
    </row>
    <row r="23" spans="1:11" ht="15.75" hidden="1" thickBot="1" x14ac:dyDescent="0.3">
      <c r="A23" s="1012"/>
      <c r="B23" s="1013"/>
      <c r="C23" s="1013"/>
      <c r="D23" s="1013"/>
      <c r="E23" s="1013"/>
      <c r="F23" s="1014"/>
      <c r="G23" s="1012"/>
      <c r="H23" s="1013"/>
      <c r="I23" s="1013"/>
      <c r="J23" s="1013"/>
      <c r="K23" s="1014"/>
    </row>
    <row r="24" spans="1:11" ht="15.75" hidden="1" thickBot="1" x14ac:dyDescent="0.3">
      <c r="A24" s="1012"/>
      <c r="B24" s="1013"/>
      <c r="C24" s="1013"/>
      <c r="D24" s="1013"/>
      <c r="E24" s="1013"/>
      <c r="F24" s="1014"/>
      <c r="G24" s="1012"/>
      <c r="H24" s="1013"/>
      <c r="I24" s="1013"/>
      <c r="J24" s="1013"/>
      <c r="K24" s="1014"/>
    </row>
    <row r="25" spans="1:11" ht="15.75" hidden="1" thickBot="1" x14ac:dyDescent="0.3">
      <c r="A25" s="1012"/>
      <c r="B25" s="1013"/>
      <c r="C25" s="1013"/>
      <c r="D25" s="1013"/>
      <c r="E25" s="1013"/>
      <c r="F25" s="1014"/>
      <c r="G25" s="1012"/>
      <c r="H25" s="1013"/>
      <c r="I25" s="1013"/>
      <c r="J25" s="1013"/>
      <c r="K25" s="1014"/>
    </row>
    <row r="26" spans="1:11" ht="15.75" hidden="1" thickBot="1" x14ac:dyDescent="0.3">
      <c r="A26" s="1012"/>
      <c r="B26" s="1013"/>
      <c r="C26" s="1013"/>
      <c r="D26" s="1013"/>
      <c r="E26" s="1013"/>
      <c r="F26" s="1014"/>
      <c r="G26" s="1012"/>
      <c r="H26" s="1013"/>
      <c r="I26" s="1013"/>
      <c r="J26" s="1013"/>
      <c r="K26" s="1014"/>
    </row>
    <row r="27" spans="1:11" ht="15.75" hidden="1" thickBot="1" x14ac:dyDescent="0.3">
      <c r="A27" s="1012"/>
      <c r="B27" s="1013"/>
      <c r="C27" s="1013"/>
      <c r="D27" s="1013"/>
      <c r="E27" s="1013"/>
      <c r="F27" s="1014"/>
      <c r="G27" s="1012"/>
      <c r="H27" s="1013"/>
      <c r="I27" s="1013"/>
      <c r="J27" s="1013"/>
      <c r="K27" s="1014"/>
    </row>
    <row r="28" spans="1:11" ht="15.75" hidden="1" thickBot="1" x14ac:dyDescent="0.3">
      <c r="A28" s="1012"/>
      <c r="B28" s="1013"/>
      <c r="C28" s="1013"/>
      <c r="D28" s="1013"/>
      <c r="E28" s="1013"/>
      <c r="F28" s="1014"/>
      <c r="G28" s="1012"/>
      <c r="H28" s="1013"/>
      <c r="I28" s="1013"/>
      <c r="J28" s="1013"/>
      <c r="K28" s="1014"/>
    </row>
    <row r="29" spans="1:11" ht="15.75" hidden="1" thickBot="1" x14ac:dyDescent="0.3">
      <c r="A29" s="1012"/>
      <c r="B29" s="1013"/>
      <c r="C29" s="1013"/>
      <c r="D29" s="1013"/>
      <c r="E29" s="1013"/>
      <c r="F29" s="1014"/>
      <c r="G29" s="1012"/>
      <c r="H29" s="1013"/>
      <c r="I29" s="1013"/>
      <c r="J29" s="1013"/>
      <c r="K29" s="1014"/>
    </row>
    <row r="30" spans="1:11" ht="15.75" hidden="1" thickBot="1" x14ac:dyDescent="0.3">
      <c r="A30" s="1012"/>
      <c r="B30" s="1013"/>
      <c r="C30" s="1013"/>
      <c r="D30" s="1013"/>
      <c r="E30" s="1013"/>
      <c r="F30" s="1014"/>
      <c r="G30" s="1012"/>
      <c r="H30" s="1013"/>
      <c r="I30" s="1013"/>
      <c r="J30" s="1013"/>
      <c r="K30" s="1014"/>
    </row>
    <row r="31" spans="1:11" ht="15.75" hidden="1" thickBot="1" x14ac:dyDescent="0.3">
      <c r="A31" s="1012"/>
      <c r="B31" s="1013"/>
      <c r="C31" s="1013"/>
      <c r="D31" s="1013"/>
      <c r="E31" s="1013"/>
      <c r="F31" s="1014"/>
      <c r="G31" s="1012"/>
      <c r="H31" s="1013"/>
      <c r="I31" s="1013"/>
      <c r="J31" s="1013"/>
      <c r="K31" s="1014"/>
    </row>
    <row r="32" spans="1:11" ht="15.75" hidden="1" thickBot="1" x14ac:dyDescent="0.3">
      <c r="A32" s="1012"/>
      <c r="B32" s="1013"/>
      <c r="C32" s="1013"/>
      <c r="D32" s="1013"/>
      <c r="E32" s="1013"/>
      <c r="F32" s="1014"/>
      <c r="G32" s="1012"/>
      <c r="H32" s="1013"/>
      <c r="I32" s="1013"/>
      <c r="J32" s="1013"/>
      <c r="K32" s="1014"/>
    </row>
    <row r="33" spans="1:11" ht="15.75" hidden="1" thickBot="1" x14ac:dyDescent="0.3">
      <c r="A33" s="1012"/>
      <c r="B33" s="1013"/>
      <c r="C33" s="1013"/>
      <c r="D33" s="1013"/>
      <c r="E33" s="1013"/>
      <c r="F33" s="1014"/>
      <c r="G33" s="1012"/>
      <c r="H33" s="1013"/>
      <c r="I33" s="1013"/>
      <c r="J33" s="1013"/>
      <c r="K33" s="1014"/>
    </row>
    <row r="34" spans="1:11" ht="15.75" hidden="1" thickBot="1" x14ac:dyDescent="0.3">
      <c r="A34" s="1012"/>
      <c r="B34" s="1013"/>
      <c r="C34" s="1013"/>
      <c r="D34" s="1013"/>
      <c r="E34" s="1013"/>
      <c r="F34" s="1014"/>
      <c r="G34" s="1012"/>
      <c r="H34" s="1013"/>
      <c r="I34" s="1013"/>
      <c r="J34" s="1013"/>
      <c r="K34" s="1014"/>
    </row>
    <row r="35" spans="1:11" ht="15.75" hidden="1" thickBot="1" x14ac:dyDescent="0.3">
      <c r="A35" s="1012"/>
      <c r="B35" s="1013"/>
      <c r="C35" s="1013"/>
      <c r="D35" s="1013"/>
      <c r="E35" s="1013"/>
      <c r="F35" s="1014"/>
      <c r="G35" s="1012"/>
      <c r="H35" s="1013"/>
      <c r="I35" s="1013"/>
      <c r="J35" s="1013"/>
      <c r="K35" s="1014"/>
    </row>
    <row r="36" spans="1:11" ht="15.75" hidden="1" thickBot="1" x14ac:dyDescent="0.3">
      <c r="A36" s="1039" t="s">
        <v>645</v>
      </c>
      <c r="B36" s="1040"/>
      <c r="C36" s="1040"/>
      <c r="D36" s="1040"/>
      <c r="E36" s="1040"/>
      <c r="F36" s="1041"/>
      <c r="G36" s="1045" t="s">
        <v>660</v>
      </c>
      <c r="H36" s="1046"/>
      <c r="I36" s="1046"/>
      <c r="J36" s="1046"/>
      <c r="K36" s="1047"/>
    </row>
    <row r="37" spans="1:11" ht="15.75" hidden="1" thickBot="1" x14ac:dyDescent="0.3">
      <c r="A37" s="1042"/>
      <c r="B37" s="1043"/>
      <c r="C37" s="1043"/>
      <c r="D37" s="1043"/>
      <c r="E37" s="1043"/>
      <c r="F37" s="1044"/>
      <c r="G37" s="1048"/>
      <c r="H37" s="1049"/>
      <c r="I37" s="1049"/>
      <c r="J37" s="1049"/>
      <c r="K37" s="1050"/>
    </row>
    <row r="38" spans="1:11" ht="15.75" hidden="1" thickBot="1" x14ac:dyDescent="0.3">
      <c r="A38" s="1009" t="s">
        <v>610</v>
      </c>
      <c r="B38" s="1010"/>
      <c r="C38" s="1010"/>
      <c r="D38" s="1010"/>
      <c r="E38" s="1010"/>
      <c r="F38" s="1011"/>
      <c r="G38" s="1009" t="s">
        <v>611</v>
      </c>
      <c r="H38" s="1010"/>
      <c r="I38" s="1010"/>
      <c r="J38" s="1010"/>
      <c r="K38" s="1011"/>
    </row>
    <row r="39" spans="1:11" ht="15.75" hidden="1" thickBot="1" x14ac:dyDescent="0.3">
      <c r="A39" s="1012"/>
      <c r="B39" s="1013"/>
      <c r="C39" s="1013"/>
      <c r="D39" s="1013"/>
      <c r="E39" s="1013"/>
      <c r="F39" s="1014"/>
      <c r="G39" s="1012"/>
      <c r="H39" s="1013"/>
      <c r="I39" s="1013"/>
      <c r="J39" s="1013"/>
      <c r="K39" s="1014"/>
    </row>
    <row r="40" spans="1:11" ht="15.75" hidden="1" thickBot="1" x14ac:dyDescent="0.3">
      <c r="A40" s="1012"/>
      <c r="B40" s="1013"/>
      <c r="C40" s="1013"/>
      <c r="D40" s="1013"/>
      <c r="E40" s="1013"/>
      <c r="F40" s="1014"/>
      <c r="G40" s="1012"/>
      <c r="H40" s="1013"/>
      <c r="I40" s="1013"/>
      <c r="J40" s="1013"/>
      <c r="K40" s="1014"/>
    </row>
    <row r="41" spans="1:11" ht="15.75" hidden="1" thickBot="1" x14ac:dyDescent="0.3">
      <c r="A41" s="1012"/>
      <c r="B41" s="1013"/>
      <c r="C41" s="1013"/>
      <c r="D41" s="1013"/>
      <c r="E41" s="1013"/>
      <c r="F41" s="1014"/>
      <c r="G41" s="1012"/>
      <c r="H41" s="1013"/>
      <c r="I41" s="1013"/>
      <c r="J41" s="1013"/>
      <c r="K41" s="1014"/>
    </row>
    <row r="42" spans="1:11" ht="15.75" hidden="1" thickBot="1" x14ac:dyDescent="0.3">
      <c r="A42" s="1012"/>
      <c r="B42" s="1013"/>
      <c r="C42" s="1013"/>
      <c r="D42" s="1013"/>
      <c r="E42" s="1013"/>
      <c r="F42" s="1014"/>
      <c r="G42" s="1012"/>
      <c r="H42" s="1013"/>
      <c r="I42" s="1013"/>
      <c r="J42" s="1013"/>
      <c r="K42" s="1014"/>
    </row>
    <row r="43" spans="1:11" ht="15.75" hidden="1" thickBot="1" x14ac:dyDescent="0.3">
      <c r="A43" s="1012"/>
      <c r="B43" s="1013"/>
      <c r="C43" s="1013"/>
      <c r="D43" s="1013"/>
      <c r="E43" s="1013"/>
      <c r="F43" s="1014"/>
      <c r="G43" s="1012"/>
      <c r="H43" s="1013"/>
      <c r="I43" s="1013"/>
      <c r="J43" s="1013"/>
      <c r="K43" s="1014"/>
    </row>
    <row r="44" spans="1:11" ht="15.75" hidden="1" thickBot="1" x14ac:dyDescent="0.3">
      <c r="A44" s="1012"/>
      <c r="B44" s="1013"/>
      <c r="C44" s="1013"/>
      <c r="D44" s="1013"/>
      <c r="E44" s="1013"/>
      <c r="F44" s="1014"/>
      <c r="G44" s="1012"/>
      <c r="H44" s="1013"/>
      <c r="I44" s="1013"/>
      <c r="J44" s="1013"/>
      <c r="K44" s="1014"/>
    </row>
    <row r="45" spans="1:11" ht="15.75" hidden="1" thickBot="1" x14ac:dyDescent="0.3">
      <c r="A45" s="1012"/>
      <c r="B45" s="1013"/>
      <c r="C45" s="1013"/>
      <c r="D45" s="1013"/>
      <c r="E45" s="1013"/>
      <c r="F45" s="1014"/>
      <c r="G45" s="1012"/>
      <c r="H45" s="1013"/>
      <c r="I45" s="1013"/>
      <c r="J45" s="1013"/>
      <c r="K45" s="1014"/>
    </row>
    <row r="46" spans="1:11" ht="15.75" hidden="1" thickBot="1" x14ac:dyDescent="0.3">
      <c r="A46" s="1012"/>
      <c r="B46" s="1013"/>
      <c r="C46" s="1013"/>
      <c r="D46" s="1013"/>
      <c r="E46" s="1013"/>
      <c r="F46" s="1014"/>
      <c r="G46" s="1012"/>
      <c r="H46" s="1013"/>
      <c r="I46" s="1013"/>
      <c r="J46" s="1013"/>
      <c r="K46" s="1014"/>
    </row>
    <row r="47" spans="1:11" ht="15.75" hidden="1" thickBot="1" x14ac:dyDescent="0.3">
      <c r="A47" s="1012"/>
      <c r="B47" s="1013"/>
      <c r="C47" s="1013"/>
      <c r="D47" s="1013"/>
      <c r="E47" s="1013"/>
      <c r="F47" s="1014"/>
      <c r="G47" s="1012"/>
      <c r="H47" s="1013"/>
      <c r="I47" s="1013"/>
      <c r="J47" s="1013"/>
      <c r="K47" s="1014"/>
    </row>
    <row r="48" spans="1:11" ht="15.75" hidden="1" thickBot="1" x14ac:dyDescent="0.3">
      <c r="A48" s="1012"/>
      <c r="B48" s="1013"/>
      <c r="C48" s="1013"/>
      <c r="D48" s="1013"/>
      <c r="E48" s="1013"/>
      <c r="F48" s="1014"/>
      <c r="G48" s="1012"/>
      <c r="H48" s="1013"/>
      <c r="I48" s="1013"/>
      <c r="J48" s="1013"/>
      <c r="K48" s="1014"/>
    </row>
    <row r="49" spans="1:11" ht="15.75" hidden="1" thickBot="1" x14ac:dyDescent="0.3">
      <c r="A49" s="1012"/>
      <c r="B49" s="1013"/>
      <c r="C49" s="1013"/>
      <c r="D49" s="1013"/>
      <c r="E49" s="1013"/>
      <c r="F49" s="1014"/>
      <c r="G49" s="1012"/>
      <c r="H49" s="1013"/>
      <c r="I49" s="1013"/>
      <c r="J49" s="1013"/>
      <c r="K49" s="1014"/>
    </row>
    <row r="50" spans="1:11" ht="15.75" hidden="1" thickBot="1" x14ac:dyDescent="0.3">
      <c r="A50" s="1012"/>
      <c r="B50" s="1013"/>
      <c r="C50" s="1013"/>
      <c r="D50" s="1013"/>
      <c r="E50" s="1013"/>
      <c r="F50" s="1014"/>
      <c r="G50" s="1012"/>
      <c r="H50" s="1013"/>
      <c r="I50" s="1013"/>
      <c r="J50" s="1013"/>
      <c r="K50" s="1014"/>
    </row>
    <row r="51" spans="1:11" ht="15.75" hidden="1" thickBot="1" x14ac:dyDescent="0.3">
      <c r="A51" s="1012"/>
      <c r="B51" s="1013"/>
      <c r="C51" s="1013"/>
      <c r="D51" s="1013"/>
      <c r="E51" s="1013"/>
      <c r="F51" s="1014"/>
      <c r="G51" s="1012"/>
      <c r="H51" s="1013"/>
      <c r="I51" s="1013"/>
      <c r="J51" s="1013"/>
      <c r="K51" s="1014"/>
    </row>
    <row r="52" spans="1:11" ht="15.75" hidden="1" thickBot="1" x14ac:dyDescent="0.3">
      <c r="A52" s="1045" t="s">
        <v>641</v>
      </c>
      <c r="B52" s="1046"/>
      <c r="C52" s="1046"/>
      <c r="D52" s="1046"/>
      <c r="E52" s="1046"/>
      <c r="F52" s="1047"/>
      <c r="G52" s="1045" t="s">
        <v>661</v>
      </c>
      <c r="H52" s="1046"/>
      <c r="I52" s="1046"/>
      <c r="J52" s="1046"/>
      <c r="K52" s="1047"/>
    </row>
    <row r="53" spans="1:11" ht="15.75" hidden="1" thickBot="1" x14ac:dyDescent="0.3">
      <c r="A53" s="1048"/>
      <c r="B53" s="1049"/>
      <c r="C53" s="1049"/>
      <c r="D53" s="1049"/>
      <c r="E53" s="1049"/>
      <c r="F53" s="1050"/>
      <c r="G53" s="1048"/>
      <c r="H53" s="1049"/>
      <c r="I53" s="1049"/>
      <c r="J53" s="1049"/>
      <c r="K53" s="1050"/>
    </row>
    <row r="54" spans="1:11" ht="15.75" hidden="1" thickBot="1" x14ac:dyDescent="0.3">
      <c r="A54" s="1012"/>
      <c r="B54" s="1013"/>
      <c r="C54" s="1013"/>
      <c r="D54" s="1013"/>
      <c r="E54" s="1013"/>
      <c r="F54" s="1014"/>
      <c r="G54" s="1012" t="s">
        <v>547</v>
      </c>
      <c r="H54" s="1013"/>
      <c r="I54" s="1013"/>
      <c r="J54" s="1013"/>
      <c r="K54" s="1014"/>
    </row>
    <row r="55" spans="1:11" ht="15.75" hidden="1" thickBot="1" x14ac:dyDescent="0.3">
      <c r="A55" s="1012"/>
      <c r="B55" s="1013"/>
      <c r="C55" s="1013"/>
      <c r="D55" s="1013"/>
      <c r="E55" s="1013"/>
      <c r="F55" s="1014"/>
      <c r="G55" s="1012"/>
      <c r="H55" s="1013"/>
      <c r="I55" s="1013"/>
      <c r="J55" s="1013"/>
      <c r="K55" s="1014"/>
    </row>
    <row r="56" spans="1:11" ht="15.75" hidden="1" thickBot="1" x14ac:dyDescent="0.3">
      <c r="A56" s="1012"/>
      <c r="B56" s="1013"/>
      <c r="C56" s="1013"/>
      <c r="D56" s="1013"/>
      <c r="E56" s="1013"/>
      <c r="F56" s="1014"/>
      <c r="G56" s="1012"/>
      <c r="H56" s="1013"/>
      <c r="I56" s="1013"/>
      <c r="J56" s="1013"/>
      <c r="K56" s="1014"/>
    </row>
    <row r="57" spans="1:11" ht="15.75" hidden="1" thickBot="1" x14ac:dyDescent="0.3">
      <c r="A57" s="1012"/>
      <c r="B57" s="1013"/>
      <c r="C57" s="1013"/>
      <c r="D57" s="1013"/>
      <c r="E57" s="1013"/>
      <c r="F57" s="1014"/>
      <c r="G57" s="1012"/>
      <c r="H57" s="1013"/>
      <c r="I57" s="1013"/>
      <c r="J57" s="1013"/>
      <c r="K57" s="1014"/>
    </row>
    <row r="58" spans="1:11" ht="15.75" hidden="1" thickBot="1" x14ac:dyDescent="0.3">
      <c r="A58" s="1012"/>
      <c r="B58" s="1013"/>
      <c r="C58" s="1013"/>
      <c r="D58" s="1013"/>
      <c r="E58" s="1013"/>
      <c r="F58" s="1014"/>
      <c r="G58" s="1012"/>
      <c r="H58" s="1013"/>
      <c r="I58" s="1013"/>
      <c r="J58" s="1013"/>
      <c r="K58" s="1014"/>
    </row>
    <row r="59" spans="1:11" ht="15.75" hidden="1" thickBot="1" x14ac:dyDescent="0.3">
      <c r="A59" s="1012"/>
      <c r="B59" s="1013"/>
      <c r="C59" s="1013"/>
      <c r="D59" s="1013"/>
      <c r="E59" s="1013"/>
      <c r="F59" s="1014"/>
      <c r="G59" s="1012"/>
      <c r="H59" s="1013"/>
      <c r="I59" s="1013"/>
      <c r="J59" s="1013"/>
      <c r="K59" s="1014"/>
    </row>
    <row r="60" spans="1:11" ht="15.75" hidden="1" thickBot="1" x14ac:dyDescent="0.3">
      <c r="A60" s="1012"/>
      <c r="B60" s="1013"/>
      <c r="C60" s="1013"/>
      <c r="D60" s="1013"/>
      <c r="E60" s="1013"/>
      <c r="F60" s="1014"/>
      <c r="G60" s="1012"/>
      <c r="H60" s="1013"/>
      <c r="I60" s="1013"/>
      <c r="J60" s="1013"/>
      <c r="K60" s="1014"/>
    </row>
    <row r="61" spans="1:11" ht="15.75" hidden="1" thickBot="1" x14ac:dyDescent="0.3">
      <c r="A61" s="1012"/>
      <c r="B61" s="1013"/>
      <c r="C61" s="1013"/>
      <c r="D61" s="1013"/>
      <c r="E61" s="1013"/>
      <c r="F61" s="1014"/>
      <c r="G61" s="1012"/>
      <c r="H61" s="1013"/>
      <c r="I61" s="1013"/>
      <c r="J61" s="1013"/>
      <c r="K61" s="1014"/>
    </row>
    <row r="62" spans="1:11" ht="15.75" hidden="1" thickBot="1" x14ac:dyDescent="0.3">
      <c r="A62" s="1012"/>
      <c r="B62" s="1013"/>
      <c r="C62" s="1013"/>
      <c r="D62" s="1013"/>
      <c r="E62" s="1013"/>
      <c r="F62" s="1014"/>
      <c r="G62" s="1012"/>
      <c r="H62" s="1013"/>
      <c r="I62" s="1013"/>
      <c r="J62" s="1013"/>
      <c r="K62" s="1014"/>
    </row>
    <row r="63" spans="1:11" ht="15.75" hidden="1" thickBot="1" x14ac:dyDescent="0.3">
      <c r="A63" s="1012"/>
      <c r="B63" s="1013"/>
      <c r="C63" s="1013"/>
      <c r="D63" s="1013"/>
      <c r="E63" s="1013"/>
      <c r="F63" s="1014"/>
      <c r="G63" s="1012"/>
      <c r="H63" s="1013"/>
      <c r="I63" s="1013"/>
      <c r="J63" s="1013"/>
      <c r="K63" s="1014"/>
    </row>
    <row r="64" spans="1:11" ht="14.25" hidden="1" customHeight="1" x14ac:dyDescent="0.25">
      <c r="A64" s="1012"/>
      <c r="B64" s="1013"/>
      <c r="C64" s="1013"/>
      <c r="D64" s="1013"/>
      <c r="E64" s="1013"/>
      <c r="F64" s="1014"/>
      <c r="G64" s="1012"/>
      <c r="H64" s="1013"/>
      <c r="I64" s="1013"/>
      <c r="J64" s="1013"/>
      <c r="K64" s="1014"/>
    </row>
    <row r="65" spans="1:11" ht="19.5" hidden="1" customHeight="1" x14ac:dyDescent="0.25">
      <c r="A65" s="1012"/>
      <c r="B65" s="1013"/>
      <c r="C65" s="1013"/>
      <c r="D65" s="1013"/>
      <c r="E65" s="1013"/>
      <c r="F65" s="1014"/>
      <c r="G65" s="1012"/>
      <c r="H65" s="1013"/>
      <c r="I65" s="1013"/>
      <c r="J65" s="1013"/>
      <c r="K65" s="1014"/>
    </row>
    <row r="66" spans="1:11" ht="15.75" hidden="1" thickBot="1" x14ac:dyDescent="0.3">
      <c r="A66" s="1012"/>
      <c r="B66" s="1013"/>
      <c r="C66" s="1013"/>
      <c r="D66" s="1013"/>
      <c r="E66" s="1013"/>
      <c r="F66" s="1014"/>
      <c r="G66" s="1012"/>
      <c r="H66" s="1013"/>
      <c r="I66" s="1013"/>
      <c r="J66" s="1013"/>
      <c r="K66" s="1014"/>
    </row>
    <row r="67" spans="1:11" ht="15.75" hidden="1" thickBot="1" x14ac:dyDescent="0.3">
      <c r="A67" s="1012"/>
      <c r="B67" s="1013"/>
      <c r="C67" s="1013"/>
      <c r="D67" s="1013"/>
      <c r="E67" s="1013"/>
      <c r="F67" s="1014"/>
      <c r="G67" s="1012"/>
      <c r="H67" s="1013"/>
      <c r="I67" s="1013"/>
      <c r="J67" s="1013"/>
      <c r="K67" s="1014"/>
    </row>
    <row r="68" spans="1:11" ht="15.75" hidden="1" thickBot="1" x14ac:dyDescent="0.3">
      <c r="A68" s="1039" t="s">
        <v>831</v>
      </c>
      <c r="B68" s="1040"/>
      <c r="C68" s="1040"/>
      <c r="D68" s="1040"/>
      <c r="E68" s="1040"/>
      <c r="F68" s="1041"/>
      <c r="G68" s="1045" t="s">
        <v>832</v>
      </c>
      <c r="H68" s="1046"/>
      <c r="I68" s="1046"/>
      <c r="J68" s="1046"/>
      <c r="K68" s="1047"/>
    </row>
    <row r="69" spans="1:11" ht="15.75" hidden="1" thickBot="1" x14ac:dyDescent="0.3">
      <c r="A69" s="1042"/>
      <c r="B69" s="1043"/>
      <c r="C69" s="1043"/>
      <c r="D69" s="1043"/>
      <c r="E69" s="1043"/>
      <c r="F69" s="1044"/>
      <c r="G69" s="1048"/>
      <c r="H69" s="1049"/>
      <c r="I69" s="1049"/>
      <c r="J69" s="1049"/>
      <c r="K69" s="1050"/>
    </row>
    <row r="70" spans="1:11" x14ac:dyDescent="0.25">
      <c r="A70" s="1009" t="s">
        <v>608</v>
      </c>
      <c r="B70" s="1010"/>
      <c r="C70" s="1010"/>
      <c r="D70" s="1010"/>
      <c r="E70" s="1010"/>
      <c r="F70" s="1011"/>
      <c r="G70" s="1009" t="s">
        <v>609</v>
      </c>
      <c r="H70" s="1010"/>
      <c r="I70" s="1010"/>
      <c r="J70" s="1010"/>
      <c r="K70" s="1011"/>
    </row>
    <row r="71" spans="1:11" x14ac:dyDescent="0.25">
      <c r="A71" s="1012"/>
      <c r="B71" s="1013"/>
      <c r="C71" s="1013"/>
      <c r="D71" s="1013"/>
      <c r="E71" s="1013"/>
      <c r="F71" s="1014"/>
      <c r="G71" s="1012"/>
      <c r="H71" s="1013"/>
      <c r="I71" s="1013"/>
      <c r="J71" s="1013"/>
      <c r="K71" s="1014"/>
    </row>
    <row r="72" spans="1:11" x14ac:dyDescent="0.25">
      <c r="A72" s="1012"/>
      <c r="B72" s="1013"/>
      <c r="C72" s="1013"/>
      <c r="D72" s="1013"/>
      <c r="E72" s="1013"/>
      <c r="F72" s="1014"/>
      <c r="G72" s="1012"/>
      <c r="H72" s="1013"/>
      <c r="I72" s="1013"/>
      <c r="J72" s="1013"/>
      <c r="K72" s="1014"/>
    </row>
    <row r="73" spans="1:11" x14ac:dyDescent="0.25">
      <c r="A73" s="1012"/>
      <c r="B73" s="1013"/>
      <c r="C73" s="1013"/>
      <c r="D73" s="1013"/>
      <c r="E73" s="1013"/>
      <c r="F73" s="1014"/>
      <c r="G73" s="1012"/>
      <c r="H73" s="1013"/>
      <c r="I73" s="1013"/>
      <c r="J73" s="1013"/>
      <c r="K73" s="1014"/>
    </row>
    <row r="74" spans="1:11" x14ac:dyDescent="0.25">
      <c r="A74" s="1012"/>
      <c r="B74" s="1013"/>
      <c r="C74" s="1013"/>
      <c r="D74" s="1013"/>
      <c r="E74" s="1013"/>
      <c r="F74" s="1014"/>
      <c r="G74" s="1012"/>
      <c r="H74" s="1013"/>
      <c r="I74" s="1013"/>
      <c r="J74" s="1013"/>
      <c r="K74" s="1014"/>
    </row>
    <row r="75" spans="1:11" x14ac:dyDescent="0.25">
      <c r="A75" s="1012"/>
      <c r="B75" s="1013"/>
      <c r="C75" s="1013"/>
      <c r="D75" s="1013"/>
      <c r="E75" s="1013"/>
      <c r="F75" s="1014"/>
      <c r="G75" s="1012"/>
      <c r="H75" s="1013"/>
      <c r="I75" s="1013"/>
      <c r="J75" s="1013"/>
      <c r="K75" s="1014"/>
    </row>
    <row r="76" spans="1:11" x14ac:dyDescent="0.25">
      <c r="A76" s="1012"/>
      <c r="B76" s="1013"/>
      <c r="C76" s="1013"/>
      <c r="D76" s="1013"/>
      <c r="E76" s="1013"/>
      <c r="F76" s="1014"/>
      <c r="G76" s="1012"/>
      <c r="H76" s="1013"/>
      <c r="I76" s="1013"/>
      <c r="J76" s="1013"/>
      <c r="K76" s="1014"/>
    </row>
    <row r="77" spans="1:11" x14ac:dyDescent="0.25">
      <c r="A77" s="1012"/>
      <c r="B77" s="1013"/>
      <c r="C77" s="1013"/>
      <c r="D77" s="1013"/>
      <c r="E77" s="1013"/>
      <c r="F77" s="1014"/>
      <c r="G77" s="1012"/>
      <c r="H77" s="1013"/>
      <c r="I77" s="1013"/>
      <c r="J77" s="1013"/>
      <c r="K77" s="1014"/>
    </row>
    <row r="78" spans="1:11" x14ac:dyDescent="0.25">
      <c r="A78" s="1012"/>
      <c r="B78" s="1013"/>
      <c r="C78" s="1013"/>
      <c r="D78" s="1013"/>
      <c r="E78" s="1013"/>
      <c r="F78" s="1014"/>
      <c r="G78" s="1012"/>
      <c r="H78" s="1013"/>
      <c r="I78" s="1013"/>
      <c r="J78" s="1013"/>
      <c r="K78" s="1014"/>
    </row>
    <row r="79" spans="1:11" x14ac:dyDescent="0.25">
      <c r="A79" s="1012"/>
      <c r="B79" s="1013"/>
      <c r="C79" s="1013"/>
      <c r="D79" s="1013"/>
      <c r="E79" s="1013"/>
      <c r="F79" s="1014"/>
      <c r="G79" s="1012"/>
      <c r="H79" s="1013"/>
      <c r="I79" s="1013"/>
      <c r="J79" s="1013"/>
      <c r="K79" s="1014"/>
    </row>
    <row r="80" spans="1:11" x14ac:dyDescent="0.25">
      <c r="A80" s="1012"/>
      <c r="B80" s="1013"/>
      <c r="C80" s="1013"/>
      <c r="D80" s="1013"/>
      <c r="E80" s="1013"/>
      <c r="F80" s="1014"/>
      <c r="G80" s="1012"/>
      <c r="H80" s="1013"/>
      <c r="I80" s="1013"/>
      <c r="J80" s="1013"/>
      <c r="K80" s="1014"/>
    </row>
    <row r="81" spans="1:11" x14ac:dyDescent="0.25">
      <c r="A81" s="1012"/>
      <c r="B81" s="1013"/>
      <c r="C81" s="1013"/>
      <c r="D81" s="1013"/>
      <c r="E81" s="1013"/>
      <c r="F81" s="1014"/>
      <c r="G81" s="1012"/>
      <c r="H81" s="1013"/>
      <c r="I81" s="1013"/>
      <c r="J81" s="1013"/>
      <c r="K81" s="1014"/>
    </row>
    <row r="82" spans="1:11" x14ac:dyDescent="0.25">
      <c r="A82" s="1012"/>
      <c r="B82" s="1013"/>
      <c r="C82" s="1013"/>
      <c r="D82" s="1013"/>
      <c r="E82" s="1013"/>
      <c r="F82" s="1014"/>
      <c r="G82" s="1012"/>
      <c r="H82" s="1013"/>
      <c r="I82" s="1013"/>
      <c r="J82" s="1013"/>
      <c r="K82" s="1014"/>
    </row>
    <row r="83" spans="1:11" ht="15.75" thickBot="1" x14ac:dyDescent="0.3">
      <c r="A83" s="1012"/>
      <c r="B83" s="1013"/>
      <c r="C83" s="1013"/>
      <c r="D83" s="1013"/>
      <c r="E83" s="1013"/>
      <c r="F83" s="1014"/>
      <c r="G83" s="1012"/>
      <c r="H83" s="1013"/>
      <c r="I83" s="1013"/>
      <c r="J83" s="1013"/>
      <c r="K83" s="1014"/>
    </row>
    <row r="84" spans="1:11" x14ac:dyDescent="0.25">
      <c r="A84" s="1039" t="s">
        <v>864</v>
      </c>
      <c r="B84" s="1040"/>
      <c r="C84" s="1040"/>
      <c r="D84" s="1040"/>
      <c r="E84" s="1040"/>
      <c r="F84" s="1041"/>
      <c r="G84" s="1045" t="s">
        <v>1024</v>
      </c>
      <c r="H84" s="1046"/>
      <c r="I84" s="1046"/>
      <c r="J84" s="1046"/>
      <c r="K84" s="1047"/>
    </row>
    <row r="85" spans="1:11" ht="15.75" thickBot="1" x14ac:dyDescent="0.3">
      <c r="A85" s="1042"/>
      <c r="B85" s="1043"/>
      <c r="C85" s="1043"/>
      <c r="D85" s="1043"/>
      <c r="E85" s="1043"/>
      <c r="F85" s="1044"/>
      <c r="G85" s="1048"/>
      <c r="H85" s="1049"/>
      <c r="I85" s="1049"/>
      <c r="J85" s="1049"/>
      <c r="K85" s="1050"/>
    </row>
    <row r="86" spans="1:11" x14ac:dyDescent="0.25">
      <c r="A86" s="1009" t="s">
        <v>610</v>
      </c>
      <c r="B86" s="1010"/>
      <c r="C86" s="1010"/>
      <c r="D86" s="1010"/>
      <c r="E86" s="1010"/>
      <c r="F86" s="1011"/>
      <c r="G86" s="1009" t="s">
        <v>611</v>
      </c>
      <c r="H86" s="1010"/>
      <c r="I86" s="1010"/>
      <c r="J86" s="1010"/>
      <c r="K86" s="1011"/>
    </row>
    <row r="87" spans="1:11" x14ac:dyDescent="0.25">
      <c r="A87" s="1012"/>
      <c r="B87" s="1013"/>
      <c r="C87" s="1013"/>
      <c r="D87" s="1013"/>
      <c r="E87" s="1013"/>
      <c r="F87" s="1014"/>
      <c r="G87" s="1012"/>
      <c r="H87" s="1013"/>
      <c r="I87" s="1013"/>
      <c r="J87" s="1013"/>
      <c r="K87" s="1014"/>
    </row>
    <row r="88" spans="1:11" x14ac:dyDescent="0.25">
      <c r="A88" s="1012"/>
      <c r="B88" s="1013"/>
      <c r="C88" s="1013"/>
      <c r="D88" s="1013"/>
      <c r="E88" s="1013"/>
      <c r="F88" s="1014"/>
      <c r="G88" s="1012"/>
      <c r="H88" s="1013"/>
      <c r="I88" s="1013"/>
      <c r="J88" s="1013"/>
      <c r="K88" s="1014"/>
    </row>
    <row r="89" spans="1:11" x14ac:dyDescent="0.25">
      <c r="A89" s="1012"/>
      <c r="B89" s="1013"/>
      <c r="C89" s="1013"/>
      <c r="D89" s="1013"/>
      <c r="E89" s="1013"/>
      <c r="F89" s="1014"/>
      <c r="G89" s="1012"/>
      <c r="H89" s="1013"/>
      <c r="I89" s="1013"/>
      <c r="J89" s="1013"/>
      <c r="K89" s="1014"/>
    </row>
    <row r="90" spans="1:11" x14ac:dyDescent="0.25">
      <c r="A90" s="1012"/>
      <c r="B90" s="1013"/>
      <c r="C90" s="1013"/>
      <c r="D90" s="1013"/>
      <c r="E90" s="1013"/>
      <c r="F90" s="1014"/>
      <c r="G90" s="1012"/>
      <c r="H90" s="1013"/>
      <c r="I90" s="1013"/>
      <c r="J90" s="1013"/>
      <c r="K90" s="1014"/>
    </row>
    <row r="91" spans="1:11" x14ac:dyDescent="0.25">
      <c r="A91" s="1012"/>
      <c r="B91" s="1013"/>
      <c r="C91" s="1013"/>
      <c r="D91" s="1013"/>
      <c r="E91" s="1013"/>
      <c r="F91" s="1014"/>
      <c r="G91" s="1012"/>
      <c r="H91" s="1013"/>
      <c r="I91" s="1013"/>
      <c r="J91" s="1013"/>
      <c r="K91" s="1014"/>
    </row>
    <row r="92" spans="1:11" x14ac:dyDescent="0.25">
      <c r="A92" s="1012"/>
      <c r="B92" s="1013"/>
      <c r="C92" s="1013"/>
      <c r="D92" s="1013"/>
      <c r="E92" s="1013"/>
      <c r="F92" s="1014"/>
      <c r="G92" s="1012"/>
      <c r="H92" s="1013"/>
      <c r="I92" s="1013"/>
      <c r="J92" s="1013"/>
      <c r="K92" s="1014"/>
    </row>
    <row r="93" spans="1:11" x14ac:dyDescent="0.25">
      <c r="A93" s="1012"/>
      <c r="B93" s="1013"/>
      <c r="C93" s="1013"/>
      <c r="D93" s="1013"/>
      <c r="E93" s="1013"/>
      <c r="F93" s="1014"/>
      <c r="G93" s="1012"/>
      <c r="H93" s="1013"/>
      <c r="I93" s="1013"/>
      <c r="J93" s="1013"/>
      <c r="K93" s="1014"/>
    </row>
    <row r="94" spans="1:11" x14ac:dyDescent="0.25">
      <c r="A94" s="1012"/>
      <c r="B94" s="1013"/>
      <c r="C94" s="1013"/>
      <c r="D94" s="1013"/>
      <c r="E94" s="1013"/>
      <c r="F94" s="1014"/>
      <c r="G94" s="1012"/>
      <c r="H94" s="1013"/>
      <c r="I94" s="1013"/>
      <c r="J94" s="1013"/>
      <c r="K94" s="1014"/>
    </row>
    <row r="95" spans="1:11" x14ac:dyDescent="0.25">
      <c r="A95" s="1012"/>
      <c r="B95" s="1013"/>
      <c r="C95" s="1013"/>
      <c r="D95" s="1013"/>
      <c r="E95" s="1013"/>
      <c r="F95" s="1014"/>
      <c r="G95" s="1012"/>
      <c r="H95" s="1013"/>
      <c r="I95" s="1013"/>
      <c r="J95" s="1013"/>
      <c r="K95" s="1014"/>
    </row>
    <row r="96" spans="1:11" x14ac:dyDescent="0.25">
      <c r="A96" s="1012"/>
      <c r="B96" s="1013"/>
      <c r="C96" s="1013"/>
      <c r="D96" s="1013"/>
      <c r="E96" s="1013"/>
      <c r="F96" s="1014"/>
      <c r="G96" s="1012"/>
      <c r="H96" s="1013"/>
      <c r="I96" s="1013"/>
      <c r="J96" s="1013"/>
      <c r="K96" s="1014"/>
    </row>
    <row r="97" spans="1:11" x14ac:dyDescent="0.25">
      <c r="A97" s="1012"/>
      <c r="B97" s="1013"/>
      <c r="C97" s="1013"/>
      <c r="D97" s="1013"/>
      <c r="E97" s="1013"/>
      <c r="F97" s="1014"/>
      <c r="G97" s="1012"/>
      <c r="H97" s="1013"/>
      <c r="I97" s="1013"/>
      <c r="J97" s="1013"/>
      <c r="K97" s="1014"/>
    </row>
    <row r="98" spans="1:11" x14ac:dyDescent="0.25">
      <c r="A98" s="1012"/>
      <c r="B98" s="1013"/>
      <c r="C98" s="1013"/>
      <c r="D98" s="1013"/>
      <c r="E98" s="1013"/>
      <c r="F98" s="1014"/>
      <c r="G98" s="1012"/>
      <c r="H98" s="1013"/>
      <c r="I98" s="1013"/>
      <c r="J98" s="1013"/>
      <c r="K98" s="1014"/>
    </row>
    <row r="99" spans="1:11" ht="15.75" thickBot="1" x14ac:dyDescent="0.3">
      <c r="A99" s="1012"/>
      <c r="B99" s="1013"/>
      <c r="C99" s="1013"/>
      <c r="D99" s="1013"/>
      <c r="E99" s="1013"/>
      <c r="F99" s="1014"/>
      <c r="G99" s="1012"/>
      <c r="H99" s="1013"/>
      <c r="I99" s="1013"/>
      <c r="J99" s="1013"/>
      <c r="K99" s="1014"/>
    </row>
    <row r="100" spans="1:11" x14ac:dyDescent="0.25">
      <c r="A100" s="1045" t="s">
        <v>1025</v>
      </c>
      <c r="B100" s="1046"/>
      <c r="C100" s="1046"/>
      <c r="D100" s="1046"/>
      <c r="E100" s="1046"/>
      <c r="F100" s="1047"/>
      <c r="G100" s="1045" t="s">
        <v>1026</v>
      </c>
      <c r="H100" s="1046"/>
      <c r="I100" s="1046"/>
      <c r="J100" s="1046"/>
      <c r="K100" s="1047"/>
    </row>
    <row r="101" spans="1:11" ht="15.75" thickBot="1" x14ac:dyDescent="0.3">
      <c r="A101" s="1048"/>
      <c r="B101" s="1049"/>
      <c r="C101" s="1049"/>
      <c r="D101" s="1049"/>
      <c r="E101" s="1049"/>
      <c r="F101" s="1050"/>
      <c r="G101" s="1048"/>
      <c r="H101" s="1049"/>
      <c r="I101" s="1049"/>
      <c r="J101" s="1049"/>
      <c r="K101" s="1050"/>
    </row>
    <row r="102" spans="1:11" hidden="1" x14ac:dyDescent="0.25">
      <c r="A102" s="1012" t="s">
        <v>546</v>
      </c>
      <c r="B102" s="1013"/>
      <c r="C102" s="1013"/>
      <c r="D102" s="1013"/>
      <c r="E102" s="1013"/>
      <c r="F102" s="1014"/>
      <c r="G102" s="1012" t="s">
        <v>547</v>
      </c>
      <c r="H102" s="1013"/>
      <c r="I102" s="1013"/>
      <c r="J102" s="1013"/>
      <c r="K102" s="1014"/>
    </row>
    <row r="103" spans="1:11" hidden="1" x14ac:dyDescent="0.25">
      <c r="A103" s="1012"/>
      <c r="B103" s="1013"/>
      <c r="C103" s="1013"/>
      <c r="D103" s="1013"/>
      <c r="E103" s="1013"/>
      <c r="F103" s="1014"/>
      <c r="G103" s="1012"/>
      <c r="H103" s="1013"/>
      <c r="I103" s="1013"/>
      <c r="J103" s="1013"/>
      <c r="K103" s="1014"/>
    </row>
    <row r="104" spans="1:11" hidden="1" x14ac:dyDescent="0.25">
      <c r="A104" s="1012"/>
      <c r="B104" s="1013"/>
      <c r="C104" s="1013"/>
      <c r="D104" s="1013"/>
      <c r="E104" s="1013"/>
      <c r="F104" s="1014"/>
      <c r="G104" s="1012"/>
      <c r="H104" s="1013"/>
      <c r="I104" s="1013"/>
      <c r="J104" s="1013"/>
      <c r="K104" s="1014"/>
    </row>
    <row r="105" spans="1:11" hidden="1" x14ac:dyDescent="0.25">
      <c r="A105" s="1012"/>
      <c r="B105" s="1013"/>
      <c r="C105" s="1013"/>
      <c r="D105" s="1013"/>
      <c r="E105" s="1013"/>
      <c r="F105" s="1014"/>
      <c r="G105" s="1012"/>
      <c r="H105" s="1013"/>
      <c r="I105" s="1013"/>
      <c r="J105" s="1013"/>
      <c r="K105" s="1014"/>
    </row>
    <row r="106" spans="1:11" hidden="1" x14ac:dyDescent="0.25">
      <c r="A106" s="1012"/>
      <c r="B106" s="1013"/>
      <c r="C106" s="1013"/>
      <c r="D106" s="1013"/>
      <c r="E106" s="1013"/>
      <c r="F106" s="1014"/>
      <c r="G106" s="1012"/>
      <c r="H106" s="1013"/>
      <c r="I106" s="1013"/>
      <c r="J106" s="1013"/>
      <c r="K106" s="1014"/>
    </row>
    <row r="107" spans="1:11" hidden="1" x14ac:dyDescent="0.25">
      <c r="A107" s="1012"/>
      <c r="B107" s="1013"/>
      <c r="C107" s="1013"/>
      <c r="D107" s="1013"/>
      <c r="E107" s="1013"/>
      <c r="F107" s="1014"/>
      <c r="G107" s="1012"/>
      <c r="H107" s="1013"/>
      <c r="I107" s="1013"/>
      <c r="J107" s="1013"/>
      <c r="K107" s="1014"/>
    </row>
    <row r="108" spans="1:11" hidden="1" x14ac:dyDescent="0.25">
      <c r="A108" s="1012"/>
      <c r="B108" s="1013"/>
      <c r="C108" s="1013"/>
      <c r="D108" s="1013"/>
      <c r="E108" s="1013"/>
      <c r="F108" s="1014"/>
      <c r="G108" s="1012"/>
      <c r="H108" s="1013"/>
      <c r="I108" s="1013"/>
      <c r="J108" s="1013"/>
      <c r="K108" s="1014"/>
    </row>
    <row r="109" spans="1:11" hidden="1" x14ac:dyDescent="0.25">
      <c r="A109" s="1012"/>
      <c r="B109" s="1013"/>
      <c r="C109" s="1013"/>
      <c r="D109" s="1013"/>
      <c r="E109" s="1013"/>
      <c r="F109" s="1014"/>
      <c r="G109" s="1012"/>
      <c r="H109" s="1013"/>
      <c r="I109" s="1013"/>
      <c r="J109" s="1013"/>
      <c r="K109" s="1014"/>
    </row>
    <row r="110" spans="1:11" hidden="1" x14ac:dyDescent="0.25">
      <c r="A110" s="1012"/>
      <c r="B110" s="1013"/>
      <c r="C110" s="1013"/>
      <c r="D110" s="1013"/>
      <c r="E110" s="1013"/>
      <c r="F110" s="1014"/>
      <c r="G110" s="1012"/>
      <c r="H110" s="1013"/>
      <c r="I110" s="1013"/>
      <c r="J110" s="1013"/>
      <c r="K110" s="1014"/>
    </row>
    <row r="111" spans="1:11" hidden="1" x14ac:dyDescent="0.25">
      <c r="A111" s="1012"/>
      <c r="B111" s="1013"/>
      <c r="C111" s="1013"/>
      <c r="D111" s="1013"/>
      <c r="E111" s="1013"/>
      <c r="F111" s="1014"/>
      <c r="G111" s="1012"/>
      <c r="H111" s="1013"/>
      <c r="I111" s="1013"/>
      <c r="J111" s="1013"/>
      <c r="K111" s="1014"/>
    </row>
    <row r="112" spans="1:11" hidden="1" x14ac:dyDescent="0.25">
      <c r="A112" s="1012"/>
      <c r="B112" s="1013"/>
      <c r="C112" s="1013"/>
      <c r="D112" s="1013"/>
      <c r="E112" s="1013"/>
      <c r="F112" s="1014"/>
      <c r="G112" s="1012"/>
      <c r="H112" s="1013"/>
      <c r="I112" s="1013"/>
      <c r="J112" s="1013"/>
      <c r="K112" s="1014"/>
    </row>
    <row r="113" spans="1:11" hidden="1" x14ac:dyDescent="0.25">
      <c r="A113" s="1012"/>
      <c r="B113" s="1013"/>
      <c r="C113" s="1013"/>
      <c r="D113" s="1013"/>
      <c r="E113" s="1013"/>
      <c r="F113" s="1014"/>
      <c r="G113" s="1012"/>
      <c r="H113" s="1013"/>
      <c r="I113" s="1013"/>
      <c r="J113" s="1013"/>
      <c r="K113" s="1014"/>
    </row>
    <row r="114" spans="1:11" hidden="1" x14ac:dyDescent="0.25">
      <c r="A114" s="1012"/>
      <c r="B114" s="1013"/>
      <c r="C114" s="1013"/>
      <c r="D114" s="1013"/>
      <c r="E114" s="1013"/>
      <c r="F114" s="1014"/>
      <c r="G114" s="1012"/>
      <c r="H114" s="1013"/>
      <c r="I114" s="1013"/>
      <c r="J114" s="1013"/>
      <c r="K114" s="1014"/>
    </row>
    <row r="115" spans="1:11" hidden="1" x14ac:dyDescent="0.25">
      <c r="A115" s="1012"/>
      <c r="B115" s="1013"/>
      <c r="C115" s="1013"/>
      <c r="D115" s="1013"/>
      <c r="E115" s="1013"/>
      <c r="F115" s="1014"/>
      <c r="G115" s="1012"/>
      <c r="H115" s="1013"/>
      <c r="I115" s="1013"/>
      <c r="J115" s="1013"/>
      <c r="K115" s="1014"/>
    </row>
    <row r="116" spans="1:11" hidden="1" x14ac:dyDescent="0.25">
      <c r="A116" s="1039" t="s">
        <v>813</v>
      </c>
      <c r="B116" s="1040"/>
      <c r="C116" s="1040"/>
      <c r="D116" s="1040"/>
      <c r="E116" s="1040"/>
      <c r="F116" s="1041"/>
      <c r="G116" s="1045" t="s">
        <v>814</v>
      </c>
      <c r="H116" s="1046"/>
      <c r="I116" s="1046"/>
      <c r="J116" s="1046"/>
      <c r="K116" s="1047"/>
    </row>
    <row r="117" spans="1:11" ht="15.75" hidden="1" thickBot="1" x14ac:dyDescent="0.3">
      <c r="A117" s="1042"/>
      <c r="B117" s="1043"/>
      <c r="C117" s="1043"/>
      <c r="D117" s="1043"/>
      <c r="E117" s="1043"/>
      <c r="F117" s="1044"/>
      <c r="G117" s="1048"/>
      <c r="H117" s="1049"/>
      <c r="I117" s="1049"/>
      <c r="J117" s="1049"/>
      <c r="K117" s="1050"/>
    </row>
    <row r="118" spans="1:11" x14ac:dyDescent="0.25">
      <c r="A118" s="1012" t="s">
        <v>546</v>
      </c>
      <c r="B118" s="1013"/>
      <c r="C118" s="1013"/>
      <c r="D118" s="1013"/>
      <c r="E118" s="1013"/>
      <c r="F118" s="1014"/>
      <c r="G118" s="1012" t="s">
        <v>547</v>
      </c>
      <c r="H118" s="1013"/>
      <c r="I118" s="1013"/>
      <c r="J118" s="1013"/>
      <c r="K118" s="1014"/>
    </row>
    <row r="119" spans="1:11" x14ac:dyDescent="0.25">
      <c r="A119" s="1012"/>
      <c r="B119" s="1013"/>
      <c r="C119" s="1013"/>
      <c r="D119" s="1013"/>
      <c r="E119" s="1013"/>
      <c r="F119" s="1014"/>
      <c r="G119" s="1012"/>
      <c r="H119" s="1013"/>
      <c r="I119" s="1013"/>
      <c r="J119" s="1013"/>
      <c r="K119" s="1014"/>
    </row>
    <row r="120" spans="1:11" x14ac:dyDescent="0.25">
      <c r="A120" s="1012"/>
      <c r="B120" s="1013"/>
      <c r="C120" s="1013"/>
      <c r="D120" s="1013"/>
      <c r="E120" s="1013"/>
      <c r="F120" s="1014"/>
      <c r="G120" s="1012"/>
      <c r="H120" s="1013"/>
      <c r="I120" s="1013"/>
      <c r="J120" s="1013"/>
      <c r="K120" s="1014"/>
    </row>
    <row r="121" spans="1:11" x14ac:dyDescent="0.25">
      <c r="A121" s="1012"/>
      <c r="B121" s="1013"/>
      <c r="C121" s="1013"/>
      <c r="D121" s="1013"/>
      <c r="E121" s="1013"/>
      <c r="F121" s="1014"/>
      <c r="G121" s="1012"/>
      <c r="H121" s="1013"/>
      <c r="I121" s="1013"/>
      <c r="J121" s="1013"/>
      <c r="K121" s="1014"/>
    </row>
    <row r="122" spans="1:11" x14ac:dyDescent="0.25">
      <c r="A122" s="1012"/>
      <c r="B122" s="1013"/>
      <c r="C122" s="1013"/>
      <c r="D122" s="1013"/>
      <c r="E122" s="1013"/>
      <c r="F122" s="1014"/>
      <c r="G122" s="1012"/>
      <c r="H122" s="1013"/>
      <c r="I122" s="1013"/>
      <c r="J122" s="1013"/>
      <c r="K122" s="1014"/>
    </row>
    <row r="123" spans="1:11" x14ac:dyDescent="0.25">
      <c r="A123" s="1012"/>
      <c r="B123" s="1013"/>
      <c r="C123" s="1013"/>
      <c r="D123" s="1013"/>
      <c r="E123" s="1013"/>
      <c r="F123" s="1014"/>
      <c r="G123" s="1012"/>
      <c r="H123" s="1013"/>
      <c r="I123" s="1013"/>
      <c r="J123" s="1013"/>
      <c r="K123" s="1014"/>
    </row>
    <row r="124" spans="1:11" x14ac:dyDescent="0.25">
      <c r="A124" s="1012"/>
      <c r="B124" s="1013"/>
      <c r="C124" s="1013"/>
      <c r="D124" s="1013"/>
      <c r="E124" s="1013"/>
      <c r="F124" s="1014"/>
      <c r="G124" s="1012"/>
      <c r="H124" s="1013"/>
      <c r="I124" s="1013"/>
      <c r="J124" s="1013"/>
      <c r="K124" s="1014"/>
    </row>
    <row r="125" spans="1:11" x14ac:dyDescent="0.25">
      <c r="A125" s="1012"/>
      <c r="B125" s="1013"/>
      <c r="C125" s="1013"/>
      <c r="D125" s="1013"/>
      <c r="E125" s="1013"/>
      <c r="F125" s="1014"/>
      <c r="G125" s="1012"/>
      <c r="H125" s="1013"/>
      <c r="I125" s="1013"/>
      <c r="J125" s="1013"/>
      <c r="K125" s="1014"/>
    </row>
    <row r="126" spans="1:11" x14ac:dyDescent="0.25">
      <c r="A126" s="1012"/>
      <c r="B126" s="1013"/>
      <c r="C126" s="1013"/>
      <c r="D126" s="1013"/>
      <c r="E126" s="1013"/>
      <c r="F126" s="1014"/>
      <c r="G126" s="1012"/>
      <c r="H126" s="1013"/>
      <c r="I126" s="1013"/>
      <c r="J126" s="1013"/>
      <c r="K126" s="1014"/>
    </row>
    <row r="127" spans="1:11" x14ac:dyDescent="0.25">
      <c r="A127" s="1012"/>
      <c r="B127" s="1013"/>
      <c r="C127" s="1013"/>
      <c r="D127" s="1013"/>
      <c r="E127" s="1013"/>
      <c r="F127" s="1014"/>
      <c r="G127" s="1012"/>
      <c r="H127" s="1013"/>
      <c r="I127" s="1013"/>
      <c r="J127" s="1013"/>
      <c r="K127" s="1014"/>
    </row>
    <row r="128" spans="1:11" x14ac:dyDescent="0.25">
      <c r="A128" s="1012"/>
      <c r="B128" s="1013"/>
      <c r="C128" s="1013"/>
      <c r="D128" s="1013"/>
      <c r="E128" s="1013"/>
      <c r="F128" s="1014"/>
      <c r="G128" s="1012"/>
      <c r="H128" s="1013"/>
      <c r="I128" s="1013"/>
      <c r="J128" s="1013"/>
      <c r="K128" s="1014"/>
    </row>
    <row r="129" spans="1:11" x14ac:dyDescent="0.25">
      <c r="A129" s="1012"/>
      <c r="B129" s="1013"/>
      <c r="C129" s="1013"/>
      <c r="D129" s="1013"/>
      <c r="E129" s="1013"/>
      <c r="F129" s="1014"/>
      <c r="G129" s="1012"/>
      <c r="H129" s="1013"/>
      <c r="I129" s="1013"/>
      <c r="J129" s="1013"/>
      <c r="K129" s="1014"/>
    </row>
    <row r="130" spans="1:11" x14ac:dyDescent="0.25">
      <c r="A130" s="1012"/>
      <c r="B130" s="1013"/>
      <c r="C130" s="1013"/>
      <c r="D130" s="1013"/>
      <c r="E130" s="1013"/>
      <c r="F130" s="1014"/>
      <c r="G130" s="1012"/>
      <c r="H130" s="1013"/>
      <c r="I130" s="1013"/>
      <c r="J130" s="1013"/>
      <c r="K130" s="1014"/>
    </row>
    <row r="131" spans="1:11" ht="15.75" thickBot="1" x14ac:dyDescent="0.3">
      <c r="A131" s="1012"/>
      <c r="B131" s="1013"/>
      <c r="C131" s="1013"/>
      <c r="D131" s="1013"/>
      <c r="E131" s="1013"/>
      <c r="F131" s="1014"/>
      <c r="G131" s="1012"/>
      <c r="H131" s="1013"/>
      <c r="I131" s="1013"/>
      <c r="J131" s="1013"/>
      <c r="K131" s="1014"/>
    </row>
    <row r="132" spans="1:11" x14ac:dyDescent="0.25">
      <c r="A132" s="1039" t="s">
        <v>865</v>
      </c>
      <c r="B132" s="1040"/>
      <c r="C132" s="1040"/>
      <c r="D132" s="1040"/>
      <c r="E132" s="1040"/>
      <c r="F132" s="1041"/>
      <c r="G132" s="1045" t="s">
        <v>865</v>
      </c>
      <c r="H132" s="1046"/>
      <c r="I132" s="1046"/>
      <c r="J132" s="1046"/>
      <c r="K132" s="1047"/>
    </row>
    <row r="133" spans="1:11" ht="15.75" thickBot="1" x14ac:dyDescent="0.3">
      <c r="A133" s="1042"/>
      <c r="B133" s="1043"/>
      <c r="C133" s="1043"/>
      <c r="D133" s="1043"/>
      <c r="E133" s="1043"/>
      <c r="F133" s="1044"/>
      <c r="G133" s="1048"/>
      <c r="H133" s="1049"/>
      <c r="I133" s="1049"/>
      <c r="J133" s="1049"/>
      <c r="K133" s="1050"/>
    </row>
    <row r="134" spans="1:11" x14ac:dyDescent="0.25">
      <c r="A134" s="1009" t="s">
        <v>608</v>
      </c>
      <c r="B134" s="1010"/>
      <c r="C134" s="1010"/>
      <c r="D134" s="1010"/>
      <c r="E134" s="1010"/>
      <c r="F134" s="1011"/>
      <c r="G134" s="1009" t="s">
        <v>609</v>
      </c>
      <c r="H134" s="1010"/>
      <c r="I134" s="1010"/>
      <c r="J134" s="1010"/>
      <c r="K134" s="1011"/>
    </row>
    <row r="135" spans="1:11" x14ac:dyDescent="0.25">
      <c r="A135" s="1012"/>
      <c r="B135" s="1013"/>
      <c r="C135" s="1013"/>
      <c r="D135" s="1013"/>
      <c r="E135" s="1013"/>
      <c r="F135" s="1014"/>
      <c r="G135" s="1012"/>
      <c r="H135" s="1013"/>
      <c r="I135" s="1013"/>
      <c r="J135" s="1013"/>
      <c r="K135" s="1014"/>
    </row>
    <row r="136" spans="1:11" x14ac:dyDescent="0.25">
      <c r="A136" s="1012"/>
      <c r="B136" s="1013"/>
      <c r="C136" s="1013"/>
      <c r="D136" s="1013"/>
      <c r="E136" s="1013"/>
      <c r="F136" s="1014"/>
      <c r="G136" s="1012"/>
      <c r="H136" s="1013"/>
      <c r="I136" s="1013"/>
      <c r="J136" s="1013"/>
      <c r="K136" s="1014"/>
    </row>
    <row r="137" spans="1:11" x14ac:dyDescent="0.25">
      <c r="A137" s="1012"/>
      <c r="B137" s="1013"/>
      <c r="C137" s="1013"/>
      <c r="D137" s="1013"/>
      <c r="E137" s="1013"/>
      <c r="F137" s="1014"/>
      <c r="G137" s="1012"/>
      <c r="H137" s="1013"/>
      <c r="I137" s="1013"/>
      <c r="J137" s="1013"/>
      <c r="K137" s="1014"/>
    </row>
    <row r="138" spans="1:11" x14ac:dyDescent="0.25">
      <c r="A138" s="1012"/>
      <c r="B138" s="1013"/>
      <c r="C138" s="1013"/>
      <c r="D138" s="1013"/>
      <c r="E138" s="1013"/>
      <c r="F138" s="1014"/>
      <c r="G138" s="1012"/>
      <c r="H138" s="1013"/>
      <c r="I138" s="1013"/>
      <c r="J138" s="1013"/>
      <c r="K138" s="1014"/>
    </row>
    <row r="139" spans="1:11" x14ac:dyDescent="0.25">
      <c r="A139" s="1012"/>
      <c r="B139" s="1013"/>
      <c r="C139" s="1013"/>
      <c r="D139" s="1013"/>
      <c r="E139" s="1013"/>
      <c r="F139" s="1014"/>
      <c r="G139" s="1012"/>
      <c r="H139" s="1013"/>
      <c r="I139" s="1013"/>
      <c r="J139" s="1013"/>
      <c r="K139" s="1014"/>
    </row>
    <row r="140" spans="1:11" x14ac:dyDescent="0.25">
      <c r="A140" s="1012"/>
      <c r="B140" s="1013"/>
      <c r="C140" s="1013"/>
      <c r="D140" s="1013"/>
      <c r="E140" s="1013"/>
      <c r="F140" s="1014"/>
      <c r="G140" s="1012"/>
      <c r="H140" s="1013"/>
      <c r="I140" s="1013"/>
      <c r="J140" s="1013"/>
      <c r="K140" s="1014"/>
    </row>
    <row r="141" spans="1:11" x14ac:dyDescent="0.25">
      <c r="A141" s="1012"/>
      <c r="B141" s="1013"/>
      <c r="C141" s="1013"/>
      <c r="D141" s="1013"/>
      <c r="E141" s="1013"/>
      <c r="F141" s="1014"/>
      <c r="G141" s="1012"/>
      <c r="H141" s="1013"/>
      <c r="I141" s="1013"/>
      <c r="J141" s="1013"/>
      <c r="K141" s="1014"/>
    </row>
    <row r="142" spans="1:11" x14ac:dyDescent="0.25">
      <c r="A142" s="1012"/>
      <c r="B142" s="1013"/>
      <c r="C142" s="1013"/>
      <c r="D142" s="1013"/>
      <c r="E142" s="1013"/>
      <c r="F142" s="1014"/>
      <c r="G142" s="1012"/>
      <c r="H142" s="1013"/>
      <c r="I142" s="1013"/>
      <c r="J142" s="1013"/>
      <c r="K142" s="1014"/>
    </row>
    <row r="143" spans="1:11" x14ac:dyDescent="0.25">
      <c r="A143" s="1012"/>
      <c r="B143" s="1013"/>
      <c r="C143" s="1013"/>
      <c r="D143" s="1013"/>
      <c r="E143" s="1013"/>
      <c r="F143" s="1014"/>
      <c r="G143" s="1012"/>
      <c r="H143" s="1013"/>
      <c r="I143" s="1013"/>
      <c r="J143" s="1013"/>
      <c r="K143" s="1014"/>
    </row>
    <row r="144" spans="1:11" x14ac:dyDescent="0.25">
      <c r="A144" s="1012"/>
      <c r="B144" s="1013"/>
      <c r="C144" s="1013"/>
      <c r="D144" s="1013"/>
      <c r="E144" s="1013"/>
      <c r="F144" s="1014"/>
      <c r="G144" s="1012"/>
      <c r="H144" s="1013"/>
      <c r="I144" s="1013"/>
      <c r="J144" s="1013"/>
      <c r="K144" s="1014"/>
    </row>
    <row r="145" spans="1:11" x14ac:dyDescent="0.25">
      <c r="A145" s="1012"/>
      <c r="B145" s="1013"/>
      <c r="C145" s="1013"/>
      <c r="D145" s="1013"/>
      <c r="E145" s="1013"/>
      <c r="F145" s="1014"/>
      <c r="G145" s="1012"/>
      <c r="H145" s="1013"/>
      <c r="I145" s="1013"/>
      <c r="J145" s="1013"/>
      <c r="K145" s="1014"/>
    </row>
    <row r="146" spans="1:11" x14ac:dyDescent="0.25">
      <c r="A146" s="1012"/>
      <c r="B146" s="1013"/>
      <c r="C146" s="1013"/>
      <c r="D146" s="1013"/>
      <c r="E146" s="1013"/>
      <c r="F146" s="1014"/>
      <c r="G146" s="1012"/>
      <c r="H146" s="1013"/>
      <c r="I146" s="1013"/>
      <c r="J146" s="1013"/>
      <c r="K146" s="1014"/>
    </row>
    <row r="147" spans="1:11" ht="15.75" thickBot="1" x14ac:dyDescent="0.3">
      <c r="A147" s="1012"/>
      <c r="B147" s="1013"/>
      <c r="C147" s="1013"/>
      <c r="D147" s="1013"/>
      <c r="E147" s="1013"/>
      <c r="F147" s="1014"/>
      <c r="G147" s="1012"/>
      <c r="H147" s="1013"/>
      <c r="I147" s="1013"/>
      <c r="J147" s="1013"/>
      <c r="K147" s="1014"/>
    </row>
    <row r="148" spans="1:11" x14ac:dyDescent="0.25">
      <c r="A148" s="1039" t="s">
        <v>1027</v>
      </c>
      <c r="B148" s="1040"/>
      <c r="C148" s="1040"/>
      <c r="D148" s="1040"/>
      <c r="E148" s="1040"/>
      <c r="F148" s="1041"/>
      <c r="G148" s="1045" t="s">
        <v>866</v>
      </c>
      <c r="H148" s="1046"/>
      <c r="I148" s="1046"/>
      <c r="J148" s="1046"/>
      <c r="K148" s="1047"/>
    </row>
    <row r="149" spans="1:11" ht="15.75" thickBot="1" x14ac:dyDescent="0.3">
      <c r="A149" s="1042"/>
      <c r="B149" s="1043"/>
      <c r="C149" s="1043"/>
      <c r="D149" s="1043"/>
      <c r="E149" s="1043"/>
      <c r="F149" s="1044"/>
      <c r="G149" s="1048"/>
      <c r="H149" s="1049"/>
      <c r="I149" s="1049"/>
      <c r="J149" s="1049"/>
      <c r="K149" s="1050"/>
    </row>
    <row r="150" spans="1:11" x14ac:dyDescent="0.25">
      <c r="A150" s="1009" t="s">
        <v>610</v>
      </c>
      <c r="B150" s="1010"/>
      <c r="C150" s="1010"/>
      <c r="D150" s="1010"/>
      <c r="E150" s="1010"/>
      <c r="F150" s="1011"/>
      <c r="G150" s="1009"/>
      <c r="H150" s="1010"/>
      <c r="I150" s="1010"/>
      <c r="J150" s="1010"/>
      <c r="K150" s="1011"/>
    </row>
    <row r="151" spans="1:11" x14ac:dyDescent="0.25">
      <c r="A151" s="1012"/>
      <c r="B151" s="1013"/>
      <c r="C151" s="1013"/>
      <c r="D151" s="1013"/>
      <c r="E151" s="1013"/>
      <c r="F151" s="1014"/>
      <c r="G151" s="1012"/>
      <c r="H151" s="1013"/>
      <c r="I151" s="1013"/>
      <c r="J151" s="1013"/>
      <c r="K151" s="1014"/>
    </row>
    <row r="152" spans="1:11" x14ac:dyDescent="0.25">
      <c r="A152" s="1012"/>
      <c r="B152" s="1013"/>
      <c r="C152" s="1013"/>
      <c r="D152" s="1013"/>
      <c r="E152" s="1013"/>
      <c r="F152" s="1014"/>
      <c r="G152" s="1012"/>
      <c r="H152" s="1013"/>
      <c r="I152" s="1013"/>
      <c r="J152" s="1013"/>
      <c r="K152" s="1014"/>
    </row>
    <row r="153" spans="1:11" x14ac:dyDescent="0.25">
      <c r="A153" s="1012"/>
      <c r="B153" s="1013"/>
      <c r="C153" s="1013"/>
      <c r="D153" s="1013"/>
      <c r="E153" s="1013"/>
      <c r="F153" s="1014"/>
      <c r="G153" s="1012"/>
      <c r="H153" s="1013"/>
      <c r="I153" s="1013"/>
      <c r="J153" s="1013"/>
      <c r="K153" s="1014"/>
    </row>
    <row r="154" spans="1:11" x14ac:dyDescent="0.25">
      <c r="A154" s="1012"/>
      <c r="B154" s="1013"/>
      <c r="C154" s="1013"/>
      <c r="D154" s="1013"/>
      <c r="E154" s="1013"/>
      <c r="F154" s="1014"/>
      <c r="G154" s="1012"/>
      <c r="H154" s="1013"/>
      <c r="I154" s="1013"/>
      <c r="J154" s="1013"/>
      <c r="K154" s="1014"/>
    </row>
    <row r="155" spans="1:11" x14ac:dyDescent="0.25">
      <c r="A155" s="1012"/>
      <c r="B155" s="1013"/>
      <c r="C155" s="1013"/>
      <c r="D155" s="1013"/>
      <c r="E155" s="1013"/>
      <c r="F155" s="1014"/>
      <c r="G155" s="1012"/>
      <c r="H155" s="1013"/>
      <c r="I155" s="1013"/>
      <c r="J155" s="1013"/>
      <c r="K155" s="1014"/>
    </row>
    <row r="156" spans="1:11" x14ac:dyDescent="0.25">
      <c r="A156" s="1012"/>
      <c r="B156" s="1013"/>
      <c r="C156" s="1013"/>
      <c r="D156" s="1013"/>
      <c r="E156" s="1013"/>
      <c r="F156" s="1014"/>
      <c r="G156" s="1012"/>
      <c r="H156" s="1013"/>
      <c r="I156" s="1013"/>
      <c r="J156" s="1013"/>
      <c r="K156" s="1014"/>
    </row>
    <row r="157" spans="1:11" x14ac:dyDescent="0.25">
      <c r="A157" s="1012"/>
      <c r="B157" s="1013"/>
      <c r="C157" s="1013"/>
      <c r="D157" s="1013"/>
      <c r="E157" s="1013"/>
      <c r="F157" s="1014"/>
      <c r="G157" s="1012"/>
      <c r="H157" s="1013"/>
      <c r="I157" s="1013"/>
      <c r="J157" s="1013"/>
      <c r="K157" s="1014"/>
    </row>
    <row r="158" spans="1:11" x14ac:dyDescent="0.25">
      <c r="A158" s="1012"/>
      <c r="B158" s="1013"/>
      <c r="C158" s="1013"/>
      <c r="D158" s="1013"/>
      <c r="E158" s="1013"/>
      <c r="F158" s="1014"/>
      <c r="G158" s="1012"/>
      <c r="H158" s="1013"/>
      <c r="I158" s="1013"/>
      <c r="J158" s="1013"/>
      <c r="K158" s="1014"/>
    </row>
    <row r="159" spans="1:11" x14ac:dyDescent="0.25">
      <c r="A159" s="1012"/>
      <c r="B159" s="1013"/>
      <c r="C159" s="1013"/>
      <c r="D159" s="1013"/>
      <c r="E159" s="1013"/>
      <c r="F159" s="1014"/>
      <c r="G159" s="1012"/>
      <c r="H159" s="1013"/>
      <c r="I159" s="1013"/>
      <c r="J159" s="1013"/>
      <c r="K159" s="1014"/>
    </row>
    <row r="160" spans="1:11" x14ac:dyDescent="0.25">
      <c r="A160" s="1012"/>
      <c r="B160" s="1013"/>
      <c r="C160" s="1013"/>
      <c r="D160" s="1013"/>
      <c r="E160" s="1013"/>
      <c r="F160" s="1014"/>
      <c r="G160" s="1012"/>
      <c r="H160" s="1013"/>
      <c r="I160" s="1013"/>
      <c r="J160" s="1013"/>
      <c r="K160" s="1014"/>
    </row>
    <row r="161" spans="1:11" x14ac:dyDescent="0.25">
      <c r="A161" s="1012"/>
      <c r="B161" s="1013"/>
      <c r="C161" s="1013"/>
      <c r="D161" s="1013"/>
      <c r="E161" s="1013"/>
      <c r="F161" s="1014"/>
      <c r="G161" s="1012"/>
      <c r="H161" s="1013"/>
      <c r="I161" s="1013"/>
      <c r="J161" s="1013"/>
      <c r="K161" s="1014"/>
    </row>
    <row r="162" spans="1:11" x14ac:dyDescent="0.25">
      <c r="A162" s="1012"/>
      <c r="B162" s="1013"/>
      <c r="C162" s="1013"/>
      <c r="D162" s="1013"/>
      <c r="E162" s="1013"/>
      <c r="F162" s="1014"/>
      <c r="G162" s="1012"/>
      <c r="H162" s="1013"/>
      <c r="I162" s="1013"/>
      <c r="J162" s="1013"/>
      <c r="K162" s="1014"/>
    </row>
    <row r="163" spans="1:11" ht="15.75" thickBot="1" x14ac:dyDescent="0.3">
      <c r="A163" s="1012"/>
      <c r="B163" s="1013"/>
      <c r="C163" s="1013"/>
      <c r="D163" s="1013"/>
      <c r="E163" s="1013"/>
      <c r="F163" s="1014"/>
      <c r="G163" s="1012"/>
      <c r="H163" s="1013"/>
      <c r="I163" s="1013"/>
      <c r="J163" s="1013"/>
      <c r="K163" s="1014"/>
    </row>
    <row r="164" spans="1:11" x14ac:dyDescent="0.25">
      <c r="A164" s="1045" t="s">
        <v>1028</v>
      </c>
      <c r="B164" s="1046"/>
      <c r="C164" s="1046"/>
      <c r="D164" s="1046"/>
      <c r="E164" s="1046"/>
      <c r="F164" s="1047"/>
      <c r="G164" s="1045" t="s">
        <v>1029</v>
      </c>
      <c r="H164" s="1046"/>
      <c r="I164" s="1046"/>
      <c r="J164" s="1046"/>
      <c r="K164" s="1047"/>
    </row>
    <row r="165" spans="1:11" ht="15.75" thickBot="1" x14ac:dyDescent="0.3">
      <c r="A165" s="1048"/>
      <c r="B165" s="1049"/>
      <c r="C165" s="1049"/>
      <c r="D165" s="1049"/>
      <c r="E165" s="1049"/>
      <c r="F165" s="1050"/>
      <c r="G165" s="1048"/>
      <c r="H165" s="1049"/>
      <c r="I165" s="1049"/>
      <c r="J165" s="1049"/>
      <c r="K165" s="1050"/>
    </row>
    <row r="166" spans="1:11" x14ac:dyDescent="0.25">
      <c r="A166" s="1012"/>
      <c r="B166" s="1013"/>
      <c r="C166" s="1013"/>
      <c r="D166" s="1013"/>
      <c r="E166" s="1013"/>
      <c r="F166" s="1014"/>
      <c r="G166" s="1012" t="s">
        <v>547</v>
      </c>
      <c r="H166" s="1013"/>
      <c r="I166" s="1013"/>
      <c r="J166" s="1013"/>
      <c r="K166" s="1014"/>
    </row>
    <row r="167" spans="1:11" x14ac:dyDescent="0.25">
      <c r="A167" s="1012"/>
      <c r="B167" s="1013"/>
      <c r="C167" s="1013"/>
      <c r="D167" s="1013"/>
      <c r="E167" s="1013"/>
      <c r="F167" s="1014"/>
      <c r="G167" s="1012"/>
      <c r="H167" s="1013"/>
      <c r="I167" s="1013"/>
      <c r="J167" s="1013"/>
      <c r="K167" s="1014"/>
    </row>
    <row r="168" spans="1:11" x14ac:dyDescent="0.25">
      <c r="A168" s="1012"/>
      <c r="B168" s="1013"/>
      <c r="C168" s="1013"/>
      <c r="D168" s="1013"/>
      <c r="E168" s="1013"/>
      <c r="F168" s="1014"/>
      <c r="G168" s="1012"/>
      <c r="H168" s="1013"/>
      <c r="I168" s="1013"/>
      <c r="J168" s="1013"/>
      <c r="K168" s="1014"/>
    </row>
    <row r="169" spans="1:11" x14ac:dyDescent="0.25">
      <c r="A169" s="1012"/>
      <c r="B169" s="1013"/>
      <c r="C169" s="1013"/>
      <c r="D169" s="1013"/>
      <c r="E169" s="1013"/>
      <c r="F169" s="1014"/>
      <c r="G169" s="1012"/>
      <c r="H169" s="1013"/>
      <c r="I169" s="1013"/>
      <c r="J169" s="1013"/>
      <c r="K169" s="1014"/>
    </row>
    <row r="170" spans="1:11" x14ac:dyDescent="0.25">
      <c r="A170" s="1012"/>
      <c r="B170" s="1013"/>
      <c r="C170" s="1013"/>
      <c r="D170" s="1013"/>
      <c r="E170" s="1013"/>
      <c r="F170" s="1014"/>
      <c r="G170" s="1012"/>
      <c r="H170" s="1013"/>
      <c r="I170" s="1013"/>
      <c r="J170" s="1013"/>
      <c r="K170" s="1014"/>
    </row>
    <row r="171" spans="1:11" x14ac:dyDescent="0.25">
      <c r="A171" s="1012"/>
      <c r="B171" s="1013"/>
      <c r="C171" s="1013"/>
      <c r="D171" s="1013"/>
      <c r="E171" s="1013"/>
      <c r="F171" s="1014"/>
      <c r="G171" s="1012"/>
      <c r="H171" s="1013"/>
      <c r="I171" s="1013"/>
      <c r="J171" s="1013"/>
      <c r="K171" s="1014"/>
    </row>
    <row r="172" spans="1:11" x14ac:dyDescent="0.25">
      <c r="A172" s="1012"/>
      <c r="B172" s="1013"/>
      <c r="C172" s="1013"/>
      <c r="D172" s="1013"/>
      <c r="E172" s="1013"/>
      <c r="F172" s="1014"/>
      <c r="G172" s="1012"/>
      <c r="H172" s="1013"/>
      <c r="I172" s="1013"/>
      <c r="J172" s="1013"/>
      <c r="K172" s="1014"/>
    </row>
    <row r="173" spans="1:11" x14ac:dyDescent="0.25">
      <c r="A173" s="1012"/>
      <c r="B173" s="1013"/>
      <c r="C173" s="1013"/>
      <c r="D173" s="1013"/>
      <c r="E173" s="1013"/>
      <c r="F173" s="1014"/>
      <c r="G173" s="1012"/>
      <c r="H173" s="1013"/>
      <c r="I173" s="1013"/>
      <c r="J173" s="1013"/>
      <c r="K173" s="1014"/>
    </row>
    <row r="174" spans="1:11" x14ac:dyDescent="0.25">
      <c r="A174" s="1012"/>
      <c r="B174" s="1013"/>
      <c r="C174" s="1013"/>
      <c r="D174" s="1013"/>
      <c r="E174" s="1013"/>
      <c r="F174" s="1014"/>
      <c r="G174" s="1012"/>
      <c r="H174" s="1013"/>
      <c r="I174" s="1013"/>
      <c r="J174" s="1013"/>
      <c r="K174" s="1014"/>
    </row>
    <row r="175" spans="1:11" x14ac:dyDescent="0.25">
      <c r="A175" s="1012"/>
      <c r="B175" s="1013"/>
      <c r="C175" s="1013"/>
      <c r="D175" s="1013"/>
      <c r="E175" s="1013"/>
      <c r="F175" s="1014"/>
      <c r="G175" s="1012"/>
      <c r="H175" s="1013"/>
      <c r="I175" s="1013"/>
      <c r="J175" s="1013"/>
      <c r="K175" s="1014"/>
    </row>
    <row r="176" spans="1:11" x14ac:dyDescent="0.25">
      <c r="A176" s="1012"/>
      <c r="B176" s="1013"/>
      <c r="C176" s="1013"/>
      <c r="D176" s="1013"/>
      <c r="E176" s="1013"/>
      <c r="F176" s="1014"/>
      <c r="G176" s="1012"/>
      <c r="H176" s="1013"/>
      <c r="I176" s="1013"/>
      <c r="J176" s="1013"/>
      <c r="K176" s="1014"/>
    </row>
    <row r="177" spans="1:11" x14ac:dyDescent="0.25">
      <c r="A177" s="1012"/>
      <c r="B177" s="1013"/>
      <c r="C177" s="1013"/>
      <c r="D177" s="1013"/>
      <c r="E177" s="1013"/>
      <c r="F177" s="1014"/>
      <c r="G177" s="1012"/>
      <c r="H177" s="1013"/>
      <c r="I177" s="1013"/>
      <c r="J177" s="1013"/>
      <c r="K177" s="1014"/>
    </row>
    <row r="178" spans="1:11" x14ac:dyDescent="0.25">
      <c r="A178" s="1012"/>
      <c r="B178" s="1013"/>
      <c r="C178" s="1013"/>
      <c r="D178" s="1013"/>
      <c r="E178" s="1013"/>
      <c r="F178" s="1014"/>
      <c r="G178" s="1012"/>
      <c r="H178" s="1013"/>
      <c r="I178" s="1013"/>
      <c r="J178" s="1013"/>
      <c r="K178" s="1014"/>
    </row>
    <row r="179" spans="1:11" ht="15.75" thickBot="1" x14ac:dyDescent="0.3">
      <c r="A179" s="1012"/>
      <c r="B179" s="1013"/>
      <c r="C179" s="1013"/>
      <c r="D179" s="1013"/>
      <c r="E179" s="1013"/>
      <c r="F179" s="1014"/>
      <c r="G179" s="1012"/>
      <c r="H179" s="1013"/>
      <c r="I179" s="1013"/>
      <c r="J179" s="1013"/>
      <c r="K179" s="1014"/>
    </row>
    <row r="180" spans="1:11" x14ac:dyDescent="0.25">
      <c r="A180" s="1039" t="s">
        <v>1030</v>
      </c>
      <c r="B180" s="1040"/>
      <c r="C180" s="1040"/>
      <c r="D180" s="1040"/>
      <c r="E180" s="1040"/>
      <c r="F180" s="1041"/>
      <c r="G180" s="1045" t="s">
        <v>1031</v>
      </c>
      <c r="H180" s="1046"/>
      <c r="I180" s="1046"/>
      <c r="J180" s="1046"/>
      <c r="K180" s="1047"/>
    </row>
    <row r="181" spans="1:11" ht="15.75" thickBot="1" x14ac:dyDescent="0.3">
      <c r="A181" s="1042"/>
      <c r="B181" s="1043"/>
      <c r="C181" s="1043"/>
      <c r="D181" s="1043"/>
      <c r="E181" s="1043"/>
      <c r="F181" s="1044"/>
      <c r="G181" s="1048"/>
      <c r="H181" s="1049"/>
      <c r="I181" s="1049"/>
      <c r="J181" s="1049"/>
      <c r="K181" s="1050"/>
    </row>
    <row r="182" spans="1:11" x14ac:dyDescent="0.25">
      <c r="A182" s="1012"/>
      <c r="B182" s="1013"/>
      <c r="C182" s="1013"/>
      <c r="D182" s="1013"/>
      <c r="E182" s="1013"/>
      <c r="F182" s="1014"/>
      <c r="G182" s="1012" t="s">
        <v>547</v>
      </c>
      <c r="H182" s="1013"/>
      <c r="I182" s="1013"/>
      <c r="J182" s="1013"/>
      <c r="K182" s="1014"/>
    </row>
    <row r="183" spans="1:11" x14ac:dyDescent="0.25">
      <c r="A183" s="1012"/>
      <c r="B183" s="1013"/>
      <c r="C183" s="1013"/>
      <c r="D183" s="1013"/>
      <c r="E183" s="1013"/>
      <c r="F183" s="1014"/>
      <c r="G183" s="1012"/>
      <c r="H183" s="1013"/>
      <c r="I183" s="1013"/>
      <c r="J183" s="1013"/>
      <c r="K183" s="1014"/>
    </row>
    <row r="184" spans="1:11" x14ac:dyDescent="0.25">
      <c r="A184" s="1012"/>
      <c r="B184" s="1013"/>
      <c r="C184" s="1013"/>
      <c r="D184" s="1013"/>
      <c r="E184" s="1013"/>
      <c r="F184" s="1014"/>
      <c r="G184" s="1012"/>
      <c r="H184" s="1013"/>
      <c r="I184" s="1013"/>
      <c r="J184" s="1013"/>
      <c r="K184" s="1014"/>
    </row>
    <row r="185" spans="1:11" x14ac:dyDescent="0.25">
      <c r="A185" s="1012"/>
      <c r="B185" s="1013"/>
      <c r="C185" s="1013"/>
      <c r="D185" s="1013"/>
      <c r="E185" s="1013"/>
      <c r="F185" s="1014"/>
      <c r="G185" s="1012"/>
      <c r="H185" s="1013"/>
      <c r="I185" s="1013"/>
      <c r="J185" s="1013"/>
      <c r="K185" s="1014"/>
    </row>
    <row r="186" spans="1:11" x14ac:dyDescent="0.25">
      <c r="A186" s="1012"/>
      <c r="B186" s="1013"/>
      <c r="C186" s="1013"/>
      <c r="D186" s="1013"/>
      <c r="E186" s="1013"/>
      <c r="F186" s="1014"/>
      <c r="G186" s="1012"/>
      <c r="H186" s="1013"/>
      <c r="I186" s="1013"/>
      <c r="J186" s="1013"/>
      <c r="K186" s="1014"/>
    </row>
    <row r="187" spans="1:11" x14ac:dyDescent="0.25">
      <c r="A187" s="1012"/>
      <c r="B187" s="1013"/>
      <c r="C187" s="1013"/>
      <c r="D187" s="1013"/>
      <c r="E187" s="1013"/>
      <c r="F187" s="1014"/>
      <c r="G187" s="1012"/>
      <c r="H187" s="1013"/>
      <c r="I187" s="1013"/>
      <c r="J187" s="1013"/>
      <c r="K187" s="1014"/>
    </row>
    <row r="188" spans="1:11" x14ac:dyDescent="0.25">
      <c r="A188" s="1012"/>
      <c r="B188" s="1013"/>
      <c r="C188" s="1013"/>
      <c r="D188" s="1013"/>
      <c r="E188" s="1013"/>
      <c r="F188" s="1014"/>
      <c r="G188" s="1012"/>
      <c r="H188" s="1013"/>
      <c r="I188" s="1013"/>
      <c r="J188" s="1013"/>
      <c r="K188" s="1014"/>
    </row>
    <row r="189" spans="1:11" x14ac:dyDescent="0.25">
      <c r="A189" s="1012"/>
      <c r="B189" s="1013"/>
      <c r="C189" s="1013"/>
      <c r="D189" s="1013"/>
      <c r="E189" s="1013"/>
      <c r="F189" s="1014"/>
      <c r="G189" s="1012"/>
      <c r="H189" s="1013"/>
      <c r="I189" s="1013"/>
      <c r="J189" s="1013"/>
      <c r="K189" s="1014"/>
    </row>
    <row r="190" spans="1:11" x14ac:dyDescent="0.25">
      <c r="A190" s="1012"/>
      <c r="B190" s="1013"/>
      <c r="C190" s="1013"/>
      <c r="D190" s="1013"/>
      <c r="E190" s="1013"/>
      <c r="F190" s="1014"/>
      <c r="G190" s="1012"/>
      <c r="H190" s="1013"/>
      <c r="I190" s="1013"/>
      <c r="J190" s="1013"/>
      <c r="K190" s="1014"/>
    </row>
    <row r="191" spans="1:11" x14ac:dyDescent="0.25">
      <c r="A191" s="1012"/>
      <c r="B191" s="1013"/>
      <c r="C191" s="1013"/>
      <c r="D191" s="1013"/>
      <c r="E191" s="1013"/>
      <c r="F191" s="1014"/>
      <c r="G191" s="1012"/>
      <c r="H191" s="1013"/>
      <c r="I191" s="1013"/>
      <c r="J191" s="1013"/>
      <c r="K191" s="1014"/>
    </row>
    <row r="192" spans="1:11" x14ac:dyDescent="0.25">
      <c r="A192" s="1012"/>
      <c r="B192" s="1013"/>
      <c r="C192" s="1013"/>
      <c r="D192" s="1013"/>
      <c r="E192" s="1013"/>
      <c r="F192" s="1014"/>
      <c r="G192" s="1012"/>
      <c r="H192" s="1013"/>
      <c r="I192" s="1013"/>
      <c r="J192" s="1013"/>
      <c r="K192" s="1014"/>
    </row>
    <row r="193" spans="1:11" x14ac:dyDescent="0.25">
      <c r="A193" s="1012"/>
      <c r="B193" s="1013"/>
      <c r="C193" s="1013"/>
      <c r="D193" s="1013"/>
      <c r="E193" s="1013"/>
      <c r="F193" s="1014"/>
      <c r="G193" s="1012"/>
      <c r="H193" s="1013"/>
      <c r="I193" s="1013"/>
      <c r="J193" s="1013"/>
      <c r="K193" s="1014"/>
    </row>
    <row r="194" spans="1:11" x14ac:dyDescent="0.25">
      <c r="A194" s="1012"/>
      <c r="B194" s="1013"/>
      <c r="C194" s="1013"/>
      <c r="D194" s="1013"/>
      <c r="E194" s="1013"/>
      <c r="F194" s="1014"/>
      <c r="G194" s="1012"/>
      <c r="H194" s="1013"/>
      <c r="I194" s="1013"/>
      <c r="J194" s="1013"/>
      <c r="K194" s="1014"/>
    </row>
    <row r="195" spans="1:11" ht="15.75" thickBot="1" x14ac:dyDescent="0.3">
      <c r="A195" s="1012"/>
      <c r="B195" s="1013"/>
      <c r="C195" s="1013"/>
      <c r="D195" s="1013"/>
      <c r="E195" s="1013"/>
      <c r="F195" s="1014"/>
      <c r="G195" s="1012"/>
      <c r="H195" s="1013"/>
      <c r="I195" s="1013"/>
      <c r="J195" s="1013"/>
      <c r="K195" s="1014"/>
    </row>
    <row r="196" spans="1:11" ht="33" customHeight="1" x14ac:dyDescent="0.25">
      <c r="A196" s="1039" t="s">
        <v>1032</v>
      </c>
      <c r="B196" s="1040"/>
      <c r="C196" s="1040"/>
      <c r="D196" s="1040"/>
      <c r="E196" s="1040"/>
      <c r="F196" s="1041"/>
      <c r="G196" s="1045" t="s">
        <v>1033</v>
      </c>
      <c r="H196" s="1046"/>
      <c r="I196" s="1046"/>
      <c r="J196" s="1046"/>
      <c r="K196" s="1047"/>
    </row>
    <row r="197" spans="1:11" ht="0.75" customHeight="1" thickBot="1" x14ac:dyDescent="0.3">
      <c r="A197" s="1042"/>
      <c r="B197" s="1043"/>
      <c r="C197" s="1043"/>
      <c r="D197" s="1043"/>
      <c r="E197" s="1043"/>
      <c r="F197" s="1044"/>
      <c r="G197" s="1048"/>
      <c r="H197" s="1049"/>
      <c r="I197" s="1049"/>
      <c r="J197" s="1049"/>
      <c r="K197" s="1050"/>
    </row>
    <row r="198" spans="1:11" x14ac:dyDescent="0.25">
      <c r="A198" s="1009" t="s">
        <v>608</v>
      </c>
      <c r="B198" s="1010"/>
      <c r="C198" s="1010"/>
      <c r="D198" s="1010"/>
      <c r="E198" s="1010"/>
      <c r="F198" s="1011"/>
      <c r="G198" s="1009" t="s">
        <v>609</v>
      </c>
      <c r="H198" s="1010"/>
      <c r="I198" s="1010"/>
      <c r="J198" s="1010"/>
      <c r="K198" s="1011"/>
    </row>
    <row r="199" spans="1:11" x14ac:dyDescent="0.25">
      <c r="A199" s="1012"/>
      <c r="B199" s="1013"/>
      <c r="C199" s="1013"/>
      <c r="D199" s="1013"/>
      <c r="E199" s="1013"/>
      <c r="F199" s="1014"/>
      <c r="G199" s="1012"/>
      <c r="H199" s="1013"/>
      <c r="I199" s="1013"/>
      <c r="J199" s="1013"/>
      <c r="K199" s="1014"/>
    </row>
    <row r="200" spans="1:11" x14ac:dyDescent="0.25">
      <c r="A200" s="1012"/>
      <c r="B200" s="1013"/>
      <c r="C200" s="1013"/>
      <c r="D200" s="1013"/>
      <c r="E200" s="1013"/>
      <c r="F200" s="1014"/>
      <c r="G200" s="1012"/>
      <c r="H200" s="1013"/>
      <c r="I200" s="1013"/>
      <c r="J200" s="1013"/>
      <c r="K200" s="1014"/>
    </row>
    <row r="201" spans="1:11" x14ac:dyDescent="0.25">
      <c r="A201" s="1012"/>
      <c r="B201" s="1013"/>
      <c r="C201" s="1013"/>
      <c r="D201" s="1013"/>
      <c r="E201" s="1013"/>
      <c r="F201" s="1014"/>
      <c r="G201" s="1012"/>
      <c r="H201" s="1013"/>
      <c r="I201" s="1013"/>
      <c r="J201" s="1013"/>
      <c r="K201" s="1014"/>
    </row>
    <row r="202" spans="1:11" x14ac:dyDescent="0.25">
      <c r="A202" s="1012"/>
      <c r="B202" s="1013"/>
      <c r="C202" s="1013"/>
      <c r="D202" s="1013"/>
      <c r="E202" s="1013"/>
      <c r="F202" s="1014"/>
      <c r="G202" s="1012"/>
      <c r="H202" s="1013"/>
      <c r="I202" s="1013"/>
      <c r="J202" s="1013"/>
      <c r="K202" s="1014"/>
    </row>
    <row r="203" spans="1:11" x14ac:dyDescent="0.25">
      <c r="A203" s="1012"/>
      <c r="B203" s="1013"/>
      <c r="C203" s="1013"/>
      <c r="D203" s="1013"/>
      <c r="E203" s="1013"/>
      <c r="F203" s="1014"/>
      <c r="G203" s="1012"/>
      <c r="H203" s="1013"/>
      <c r="I203" s="1013"/>
      <c r="J203" s="1013"/>
      <c r="K203" s="1014"/>
    </row>
    <row r="204" spans="1:11" x14ac:dyDescent="0.25">
      <c r="A204" s="1012"/>
      <c r="B204" s="1013"/>
      <c r="C204" s="1013"/>
      <c r="D204" s="1013"/>
      <c r="E204" s="1013"/>
      <c r="F204" s="1014"/>
      <c r="G204" s="1012"/>
      <c r="H204" s="1013"/>
      <c r="I204" s="1013"/>
      <c r="J204" s="1013"/>
      <c r="K204" s="1014"/>
    </row>
    <row r="205" spans="1:11" x14ac:dyDescent="0.25">
      <c r="A205" s="1012"/>
      <c r="B205" s="1013"/>
      <c r="C205" s="1013"/>
      <c r="D205" s="1013"/>
      <c r="E205" s="1013"/>
      <c r="F205" s="1014"/>
      <c r="G205" s="1012"/>
      <c r="H205" s="1013"/>
      <c r="I205" s="1013"/>
      <c r="J205" s="1013"/>
      <c r="K205" s="1014"/>
    </row>
    <row r="206" spans="1:11" x14ac:dyDescent="0.25">
      <c r="A206" s="1012"/>
      <c r="B206" s="1013"/>
      <c r="C206" s="1013"/>
      <c r="D206" s="1013"/>
      <c r="E206" s="1013"/>
      <c r="F206" s="1014"/>
      <c r="G206" s="1012"/>
      <c r="H206" s="1013"/>
      <c r="I206" s="1013"/>
      <c r="J206" s="1013"/>
      <c r="K206" s="1014"/>
    </row>
    <row r="207" spans="1:11" x14ac:dyDescent="0.25">
      <c r="A207" s="1012"/>
      <c r="B207" s="1013"/>
      <c r="C207" s="1013"/>
      <c r="D207" s="1013"/>
      <c r="E207" s="1013"/>
      <c r="F207" s="1014"/>
      <c r="G207" s="1012"/>
      <c r="H207" s="1013"/>
      <c r="I207" s="1013"/>
      <c r="J207" s="1013"/>
      <c r="K207" s="1014"/>
    </row>
    <row r="208" spans="1:11" x14ac:dyDescent="0.25">
      <c r="A208" s="1012"/>
      <c r="B208" s="1013"/>
      <c r="C208" s="1013"/>
      <c r="D208" s="1013"/>
      <c r="E208" s="1013"/>
      <c r="F208" s="1014"/>
      <c r="G208" s="1012"/>
      <c r="H208" s="1013"/>
      <c r="I208" s="1013"/>
      <c r="J208" s="1013"/>
      <c r="K208" s="1014"/>
    </row>
    <row r="209" spans="1:11" x14ac:dyDescent="0.25">
      <c r="A209" s="1012"/>
      <c r="B209" s="1013"/>
      <c r="C209" s="1013"/>
      <c r="D209" s="1013"/>
      <c r="E209" s="1013"/>
      <c r="F209" s="1014"/>
      <c r="G209" s="1012"/>
      <c r="H209" s="1013"/>
      <c r="I209" s="1013"/>
      <c r="J209" s="1013"/>
      <c r="K209" s="1014"/>
    </row>
    <row r="210" spans="1:11" x14ac:dyDescent="0.25">
      <c r="A210" s="1012"/>
      <c r="B210" s="1013"/>
      <c r="C210" s="1013"/>
      <c r="D210" s="1013"/>
      <c r="E210" s="1013"/>
      <c r="F210" s="1014"/>
      <c r="G210" s="1012"/>
      <c r="H210" s="1013"/>
      <c r="I210" s="1013"/>
      <c r="J210" s="1013"/>
      <c r="K210" s="1014"/>
    </row>
    <row r="211" spans="1:11" ht="15.75" thickBot="1" x14ac:dyDescent="0.3">
      <c r="A211" s="1012"/>
      <c r="B211" s="1013"/>
      <c r="C211" s="1013"/>
      <c r="D211" s="1013"/>
      <c r="E211" s="1013"/>
      <c r="F211" s="1014"/>
      <c r="G211" s="1012"/>
      <c r="H211" s="1013"/>
      <c r="I211" s="1013"/>
      <c r="J211" s="1013"/>
      <c r="K211" s="1014"/>
    </row>
    <row r="212" spans="1:11" x14ac:dyDescent="0.25">
      <c r="A212" s="1039" t="s">
        <v>1034</v>
      </c>
      <c r="B212" s="1040"/>
      <c r="C212" s="1040"/>
      <c r="D212" s="1040"/>
      <c r="E212" s="1040"/>
      <c r="F212" s="1041"/>
      <c r="G212" s="1045" t="s">
        <v>1035</v>
      </c>
      <c r="H212" s="1046"/>
      <c r="I212" s="1046"/>
      <c r="J212" s="1046"/>
      <c r="K212" s="1047"/>
    </row>
    <row r="213" spans="1:11" ht="15.75" thickBot="1" x14ac:dyDescent="0.3">
      <c r="A213" s="1042"/>
      <c r="B213" s="1043"/>
      <c r="C213" s="1043"/>
      <c r="D213" s="1043"/>
      <c r="E213" s="1043"/>
      <c r="F213" s="1044"/>
      <c r="G213" s="1048"/>
      <c r="H213" s="1049"/>
      <c r="I213" s="1049"/>
      <c r="J213" s="1049"/>
      <c r="K213" s="1050"/>
    </row>
    <row r="214" spans="1:11" ht="15" customHeight="1" x14ac:dyDescent="0.25">
      <c r="A214" s="1009" t="s">
        <v>608</v>
      </c>
      <c r="B214" s="1010"/>
      <c r="C214" s="1010"/>
      <c r="D214" s="1010"/>
      <c r="E214" s="1010"/>
      <c r="F214" s="1011"/>
      <c r="G214" s="1009" t="s">
        <v>609</v>
      </c>
      <c r="H214" s="1010"/>
      <c r="I214" s="1010"/>
      <c r="J214" s="1010"/>
      <c r="K214" s="1011"/>
    </row>
    <row r="215" spans="1:11" ht="15" customHeight="1" x14ac:dyDescent="0.25">
      <c r="A215" s="1012"/>
      <c r="B215" s="1013"/>
      <c r="C215" s="1013"/>
      <c r="D215" s="1013"/>
      <c r="E215" s="1013"/>
      <c r="F215" s="1014"/>
      <c r="G215" s="1012"/>
      <c r="H215" s="1013"/>
      <c r="I215" s="1013"/>
      <c r="J215" s="1013"/>
      <c r="K215" s="1014"/>
    </row>
    <row r="216" spans="1:11" ht="15" customHeight="1" x14ac:dyDescent="0.25">
      <c r="A216" s="1012"/>
      <c r="B216" s="1013"/>
      <c r="C216" s="1013"/>
      <c r="D216" s="1013"/>
      <c r="E216" s="1013"/>
      <c r="F216" s="1014"/>
      <c r="G216" s="1012"/>
      <c r="H216" s="1013"/>
      <c r="I216" s="1013"/>
      <c r="J216" s="1013"/>
      <c r="K216" s="1014"/>
    </row>
    <row r="217" spans="1:11" ht="15" customHeight="1" x14ac:dyDescent="0.25">
      <c r="A217" s="1012"/>
      <c r="B217" s="1013"/>
      <c r="C217" s="1013"/>
      <c r="D217" s="1013"/>
      <c r="E217" s="1013"/>
      <c r="F217" s="1014"/>
      <c r="G217" s="1012"/>
      <c r="H217" s="1013"/>
      <c r="I217" s="1013"/>
      <c r="J217" s="1013"/>
      <c r="K217" s="1014"/>
    </row>
    <row r="218" spans="1:11" ht="15" customHeight="1" x14ac:dyDescent="0.25">
      <c r="A218" s="1012"/>
      <c r="B218" s="1013"/>
      <c r="C218" s="1013"/>
      <c r="D218" s="1013"/>
      <c r="E218" s="1013"/>
      <c r="F218" s="1014"/>
      <c r="G218" s="1012"/>
      <c r="H218" s="1013"/>
      <c r="I218" s="1013"/>
      <c r="J218" s="1013"/>
      <c r="K218" s="1014"/>
    </row>
    <row r="219" spans="1:11" ht="15" customHeight="1" x14ac:dyDescent="0.25">
      <c r="A219" s="1012"/>
      <c r="B219" s="1013"/>
      <c r="C219" s="1013"/>
      <c r="D219" s="1013"/>
      <c r="E219" s="1013"/>
      <c r="F219" s="1014"/>
      <c r="G219" s="1012"/>
      <c r="H219" s="1013"/>
      <c r="I219" s="1013"/>
      <c r="J219" s="1013"/>
      <c r="K219" s="1014"/>
    </row>
    <row r="220" spans="1:11" ht="15" customHeight="1" x14ac:dyDescent="0.25">
      <c r="A220" s="1012"/>
      <c r="B220" s="1013"/>
      <c r="C220" s="1013"/>
      <c r="D220" s="1013"/>
      <c r="E220" s="1013"/>
      <c r="F220" s="1014"/>
      <c r="G220" s="1012"/>
      <c r="H220" s="1013"/>
      <c r="I220" s="1013"/>
      <c r="J220" s="1013"/>
      <c r="K220" s="1014"/>
    </row>
    <row r="221" spans="1:11" ht="15" customHeight="1" x14ac:dyDescent="0.25">
      <c r="A221" s="1012"/>
      <c r="B221" s="1013"/>
      <c r="C221" s="1013"/>
      <c r="D221" s="1013"/>
      <c r="E221" s="1013"/>
      <c r="F221" s="1014"/>
      <c r="G221" s="1012"/>
      <c r="H221" s="1013"/>
      <c r="I221" s="1013"/>
      <c r="J221" s="1013"/>
      <c r="K221" s="1014"/>
    </row>
    <row r="222" spans="1:11" ht="15" customHeight="1" x14ac:dyDescent="0.25">
      <c r="A222" s="1012"/>
      <c r="B222" s="1013"/>
      <c r="C222" s="1013"/>
      <c r="D222" s="1013"/>
      <c r="E222" s="1013"/>
      <c r="F222" s="1014"/>
      <c r="G222" s="1012"/>
      <c r="H222" s="1013"/>
      <c r="I222" s="1013"/>
      <c r="J222" s="1013"/>
      <c r="K222" s="1014"/>
    </row>
    <row r="223" spans="1:11" ht="15" customHeight="1" x14ac:dyDescent="0.25">
      <c r="A223" s="1012"/>
      <c r="B223" s="1013"/>
      <c r="C223" s="1013"/>
      <c r="D223" s="1013"/>
      <c r="E223" s="1013"/>
      <c r="F223" s="1014"/>
      <c r="G223" s="1012"/>
      <c r="H223" s="1013"/>
      <c r="I223" s="1013"/>
      <c r="J223" s="1013"/>
      <c r="K223" s="1014"/>
    </row>
    <row r="224" spans="1:11" ht="15" customHeight="1" x14ac:dyDescent="0.25">
      <c r="A224" s="1012"/>
      <c r="B224" s="1013"/>
      <c r="C224" s="1013"/>
      <c r="D224" s="1013"/>
      <c r="E224" s="1013"/>
      <c r="F224" s="1014"/>
      <c r="G224" s="1012"/>
      <c r="H224" s="1013"/>
      <c r="I224" s="1013"/>
      <c r="J224" s="1013"/>
      <c r="K224" s="1014"/>
    </row>
    <row r="225" spans="1:11" ht="15" customHeight="1" x14ac:dyDescent="0.25">
      <c r="A225" s="1012"/>
      <c r="B225" s="1013"/>
      <c r="C225" s="1013"/>
      <c r="D225" s="1013"/>
      <c r="E225" s="1013"/>
      <c r="F225" s="1014"/>
      <c r="G225" s="1012"/>
      <c r="H225" s="1013"/>
      <c r="I225" s="1013"/>
      <c r="J225" s="1013"/>
      <c r="K225" s="1014"/>
    </row>
    <row r="226" spans="1:11" ht="15" customHeight="1" x14ac:dyDescent="0.25">
      <c r="A226" s="1012"/>
      <c r="B226" s="1013"/>
      <c r="C226" s="1013"/>
      <c r="D226" s="1013"/>
      <c r="E226" s="1013"/>
      <c r="F226" s="1014"/>
      <c r="G226" s="1012"/>
      <c r="H226" s="1013"/>
      <c r="I226" s="1013"/>
      <c r="J226" s="1013"/>
      <c r="K226" s="1014"/>
    </row>
    <row r="227" spans="1:11" ht="15" customHeight="1" thickBot="1" x14ac:dyDescent="0.3">
      <c r="A227" s="1012"/>
      <c r="B227" s="1013"/>
      <c r="C227" s="1013"/>
      <c r="D227" s="1013"/>
      <c r="E227" s="1013"/>
      <c r="F227" s="1014"/>
      <c r="G227" s="1012"/>
      <c r="H227" s="1013"/>
      <c r="I227" s="1013"/>
      <c r="J227" s="1013"/>
      <c r="K227" s="1014"/>
    </row>
    <row r="228" spans="1:11" ht="15" customHeight="1" x14ac:dyDescent="0.25">
      <c r="A228" s="1039" t="s">
        <v>1036</v>
      </c>
      <c r="B228" s="1040"/>
      <c r="C228" s="1040"/>
      <c r="D228" s="1040"/>
      <c r="E228" s="1040"/>
      <c r="F228" s="1041"/>
      <c r="G228" s="1045" t="s">
        <v>1037</v>
      </c>
      <c r="H228" s="1046"/>
      <c r="I228" s="1046"/>
      <c r="J228" s="1046"/>
      <c r="K228" s="1047"/>
    </row>
    <row r="229" spans="1:11" ht="15" customHeight="1" thickBot="1" x14ac:dyDescent="0.3">
      <c r="A229" s="1042"/>
      <c r="B229" s="1043"/>
      <c r="C229" s="1043"/>
      <c r="D229" s="1043"/>
      <c r="E229" s="1043"/>
      <c r="F229" s="1044"/>
      <c r="G229" s="1048"/>
      <c r="H229" s="1049"/>
      <c r="I229" s="1049"/>
      <c r="J229" s="1049"/>
      <c r="K229" s="1050"/>
    </row>
    <row r="230" spans="1:11" ht="15" customHeight="1" x14ac:dyDescent="0.25">
      <c r="A230" s="1009" t="s">
        <v>608</v>
      </c>
      <c r="B230" s="1010"/>
      <c r="C230" s="1010"/>
      <c r="D230" s="1010"/>
      <c r="E230" s="1010"/>
      <c r="F230" s="1011"/>
      <c r="G230" s="1009" t="s">
        <v>609</v>
      </c>
      <c r="H230" s="1010"/>
      <c r="I230" s="1010"/>
      <c r="J230" s="1010"/>
      <c r="K230" s="1011"/>
    </row>
    <row r="231" spans="1:11" ht="15" customHeight="1" x14ac:dyDescent="0.25">
      <c r="A231" s="1012"/>
      <c r="B231" s="1013"/>
      <c r="C231" s="1013"/>
      <c r="D231" s="1013"/>
      <c r="E231" s="1013"/>
      <c r="F231" s="1014"/>
      <c r="G231" s="1012"/>
      <c r="H231" s="1013"/>
      <c r="I231" s="1013"/>
      <c r="J231" s="1013"/>
      <c r="K231" s="1014"/>
    </row>
    <row r="232" spans="1:11" ht="15" customHeight="1" x14ac:dyDescent="0.25">
      <c r="A232" s="1012"/>
      <c r="B232" s="1013"/>
      <c r="C232" s="1013"/>
      <c r="D232" s="1013"/>
      <c r="E232" s="1013"/>
      <c r="F232" s="1014"/>
      <c r="G232" s="1012"/>
      <c r="H232" s="1013"/>
      <c r="I232" s="1013"/>
      <c r="J232" s="1013"/>
      <c r="K232" s="1014"/>
    </row>
    <row r="233" spans="1:11" ht="15" customHeight="1" x14ac:dyDescent="0.25">
      <c r="A233" s="1012"/>
      <c r="B233" s="1013"/>
      <c r="C233" s="1013"/>
      <c r="D233" s="1013"/>
      <c r="E233" s="1013"/>
      <c r="F233" s="1014"/>
      <c r="G233" s="1012"/>
      <c r="H233" s="1013"/>
      <c r="I233" s="1013"/>
      <c r="J233" s="1013"/>
      <c r="K233" s="1014"/>
    </row>
    <row r="234" spans="1:11" ht="15" customHeight="1" x14ac:dyDescent="0.25">
      <c r="A234" s="1012"/>
      <c r="B234" s="1013"/>
      <c r="C234" s="1013"/>
      <c r="D234" s="1013"/>
      <c r="E234" s="1013"/>
      <c r="F234" s="1014"/>
      <c r="G234" s="1012"/>
      <c r="H234" s="1013"/>
      <c r="I234" s="1013"/>
      <c r="J234" s="1013"/>
      <c r="K234" s="1014"/>
    </row>
    <row r="235" spans="1:11" ht="15" customHeight="1" x14ac:dyDescent="0.25">
      <c r="A235" s="1012"/>
      <c r="B235" s="1013"/>
      <c r="C235" s="1013"/>
      <c r="D235" s="1013"/>
      <c r="E235" s="1013"/>
      <c r="F235" s="1014"/>
      <c r="G235" s="1012"/>
      <c r="H235" s="1013"/>
      <c r="I235" s="1013"/>
      <c r="J235" s="1013"/>
      <c r="K235" s="1014"/>
    </row>
    <row r="236" spans="1:11" ht="15" customHeight="1" x14ac:dyDescent="0.25">
      <c r="A236" s="1012"/>
      <c r="B236" s="1013"/>
      <c r="C236" s="1013"/>
      <c r="D236" s="1013"/>
      <c r="E236" s="1013"/>
      <c r="F236" s="1014"/>
      <c r="G236" s="1012"/>
      <c r="H236" s="1013"/>
      <c r="I236" s="1013"/>
      <c r="J236" s="1013"/>
      <c r="K236" s="1014"/>
    </row>
    <row r="237" spans="1:11" ht="15" customHeight="1" x14ac:dyDescent="0.25">
      <c r="A237" s="1012"/>
      <c r="B237" s="1013"/>
      <c r="C237" s="1013"/>
      <c r="D237" s="1013"/>
      <c r="E237" s="1013"/>
      <c r="F237" s="1014"/>
      <c r="G237" s="1012"/>
      <c r="H237" s="1013"/>
      <c r="I237" s="1013"/>
      <c r="J237" s="1013"/>
      <c r="K237" s="1014"/>
    </row>
    <row r="238" spans="1:11" ht="15" customHeight="1" x14ac:dyDescent="0.25">
      <c r="A238" s="1012"/>
      <c r="B238" s="1013"/>
      <c r="C238" s="1013"/>
      <c r="D238" s="1013"/>
      <c r="E238" s="1013"/>
      <c r="F238" s="1014"/>
      <c r="G238" s="1012"/>
      <c r="H238" s="1013"/>
      <c r="I238" s="1013"/>
      <c r="J238" s="1013"/>
      <c r="K238" s="1014"/>
    </row>
    <row r="239" spans="1:11" ht="15" customHeight="1" x14ac:dyDescent="0.25">
      <c r="A239" s="1012"/>
      <c r="B239" s="1013"/>
      <c r="C239" s="1013"/>
      <c r="D239" s="1013"/>
      <c r="E239" s="1013"/>
      <c r="F239" s="1014"/>
      <c r="G239" s="1012"/>
      <c r="H239" s="1013"/>
      <c r="I239" s="1013"/>
      <c r="J239" s="1013"/>
      <c r="K239" s="1014"/>
    </row>
    <row r="240" spans="1:11" ht="15" customHeight="1" x14ac:dyDescent="0.25">
      <c r="A240" s="1012"/>
      <c r="B240" s="1013"/>
      <c r="C240" s="1013"/>
      <c r="D240" s="1013"/>
      <c r="E240" s="1013"/>
      <c r="F240" s="1014"/>
      <c r="G240" s="1012"/>
      <c r="H240" s="1013"/>
      <c r="I240" s="1013"/>
      <c r="J240" s="1013"/>
      <c r="K240" s="1014"/>
    </row>
    <row r="241" spans="1:11" ht="15" customHeight="1" x14ac:dyDescent="0.25">
      <c r="A241" s="1012"/>
      <c r="B241" s="1013"/>
      <c r="C241" s="1013"/>
      <c r="D241" s="1013"/>
      <c r="E241" s="1013"/>
      <c r="F241" s="1014"/>
      <c r="G241" s="1012"/>
      <c r="H241" s="1013"/>
      <c r="I241" s="1013"/>
      <c r="J241" s="1013"/>
      <c r="K241" s="1014"/>
    </row>
    <row r="242" spans="1:11" ht="15" customHeight="1" x14ac:dyDescent="0.25">
      <c r="A242" s="1012"/>
      <c r="B242" s="1013"/>
      <c r="C242" s="1013"/>
      <c r="D242" s="1013"/>
      <c r="E242" s="1013"/>
      <c r="F242" s="1014"/>
      <c r="G242" s="1012"/>
      <c r="H242" s="1013"/>
      <c r="I242" s="1013"/>
      <c r="J242" s="1013"/>
      <c r="K242" s="1014"/>
    </row>
    <row r="243" spans="1:11" ht="15" customHeight="1" thickBot="1" x14ac:dyDescent="0.3">
      <c r="A243" s="1012"/>
      <c r="B243" s="1013"/>
      <c r="C243" s="1013"/>
      <c r="D243" s="1013"/>
      <c r="E243" s="1013"/>
      <c r="F243" s="1014"/>
      <c r="G243" s="1012"/>
      <c r="H243" s="1013"/>
      <c r="I243" s="1013"/>
      <c r="J243" s="1013"/>
      <c r="K243" s="1014"/>
    </row>
    <row r="244" spans="1:11" ht="15" customHeight="1" x14ac:dyDescent="0.25">
      <c r="A244" s="1039" t="s">
        <v>804</v>
      </c>
      <c r="B244" s="1040"/>
      <c r="C244" s="1040"/>
      <c r="D244" s="1040"/>
      <c r="E244" s="1040"/>
      <c r="F244" s="1041"/>
      <c r="G244" s="1045" t="s">
        <v>805</v>
      </c>
      <c r="H244" s="1046"/>
      <c r="I244" s="1046"/>
      <c r="J244" s="1046"/>
      <c r="K244" s="1047"/>
    </row>
    <row r="245" spans="1:11" ht="15" customHeight="1" thickBot="1" x14ac:dyDescent="0.3">
      <c r="A245" s="1042"/>
      <c r="B245" s="1043"/>
      <c r="C245" s="1043"/>
      <c r="D245" s="1043"/>
      <c r="E245" s="1043"/>
      <c r="F245" s="1044"/>
      <c r="G245" s="1048"/>
      <c r="H245" s="1049"/>
      <c r="I245" s="1049"/>
      <c r="J245" s="1049"/>
      <c r="K245" s="1050"/>
    </row>
    <row r="246" spans="1:11" ht="15.75" hidden="1" thickBot="1" x14ac:dyDescent="0.3">
      <c r="A246" s="1009" t="s">
        <v>610</v>
      </c>
      <c r="B246" s="1010"/>
      <c r="C246" s="1010"/>
      <c r="D246" s="1010"/>
      <c r="E246" s="1010"/>
      <c r="F246" s="1011"/>
      <c r="G246" s="1009" t="s">
        <v>611</v>
      </c>
      <c r="H246" s="1010"/>
      <c r="I246" s="1010"/>
      <c r="J246" s="1010"/>
      <c r="K246" s="1011"/>
    </row>
    <row r="247" spans="1:11" ht="15.75" hidden="1" thickBot="1" x14ac:dyDescent="0.3">
      <c r="A247" s="1012"/>
      <c r="B247" s="1013"/>
      <c r="C247" s="1013"/>
      <c r="D247" s="1013"/>
      <c r="E247" s="1013"/>
      <c r="F247" s="1014"/>
      <c r="G247" s="1012"/>
      <c r="H247" s="1013"/>
      <c r="I247" s="1013"/>
      <c r="J247" s="1013"/>
      <c r="K247" s="1014"/>
    </row>
    <row r="248" spans="1:11" ht="15.75" hidden="1" thickBot="1" x14ac:dyDescent="0.3">
      <c r="A248" s="1012"/>
      <c r="B248" s="1013"/>
      <c r="C248" s="1013"/>
      <c r="D248" s="1013"/>
      <c r="E248" s="1013"/>
      <c r="F248" s="1014"/>
      <c r="G248" s="1012"/>
      <c r="H248" s="1013"/>
      <c r="I248" s="1013"/>
      <c r="J248" s="1013"/>
      <c r="K248" s="1014"/>
    </row>
    <row r="249" spans="1:11" ht="15.75" hidden="1" thickBot="1" x14ac:dyDescent="0.3">
      <c r="A249" s="1012"/>
      <c r="B249" s="1013"/>
      <c r="C249" s="1013"/>
      <c r="D249" s="1013"/>
      <c r="E249" s="1013"/>
      <c r="F249" s="1014"/>
      <c r="G249" s="1012"/>
      <c r="H249" s="1013"/>
      <c r="I249" s="1013"/>
      <c r="J249" s="1013"/>
      <c r="K249" s="1014"/>
    </row>
    <row r="250" spans="1:11" ht="15.75" hidden="1" thickBot="1" x14ac:dyDescent="0.3">
      <c r="A250" s="1012"/>
      <c r="B250" s="1013"/>
      <c r="C250" s="1013"/>
      <c r="D250" s="1013"/>
      <c r="E250" s="1013"/>
      <c r="F250" s="1014"/>
      <c r="G250" s="1012"/>
      <c r="H250" s="1013"/>
      <c r="I250" s="1013"/>
      <c r="J250" s="1013"/>
      <c r="K250" s="1014"/>
    </row>
    <row r="251" spans="1:11" ht="15.75" hidden="1" thickBot="1" x14ac:dyDescent="0.3">
      <c r="A251" s="1012"/>
      <c r="B251" s="1013"/>
      <c r="C251" s="1013"/>
      <c r="D251" s="1013"/>
      <c r="E251" s="1013"/>
      <c r="F251" s="1014"/>
      <c r="G251" s="1012"/>
      <c r="H251" s="1013"/>
      <c r="I251" s="1013"/>
      <c r="J251" s="1013"/>
      <c r="K251" s="1014"/>
    </row>
    <row r="252" spans="1:11" ht="15.75" hidden="1" thickBot="1" x14ac:dyDescent="0.3">
      <c r="A252" s="1012"/>
      <c r="B252" s="1013"/>
      <c r="C252" s="1013"/>
      <c r="D252" s="1013"/>
      <c r="E252" s="1013"/>
      <c r="F252" s="1014"/>
      <c r="G252" s="1012"/>
      <c r="H252" s="1013"/>
      <c r="I252" s="1013"/>
      <c r="J252" s="1013"/>
      <c r="K252" s="1014"/>
    </row>
    <row r="253" spans="1:11" ht="15.75" hidden="1" thickBot="1" x14ac:dyDescent="0.3">
      <c r="A253" s="1012"/>
      <c r="B253" s="1013"/>
      <c r="C253" s="1013"/>
      <c r="D253" s="1013"/>
      <c r="E253" s="1013"/>
      <c r="F253" s="1014"/>
      <c r="G253" s="1012"/>
      <c r="H253" s="1013"/>
      <c r="I253" s="1013"/>
      <c r="J253" s="1013"/>
      <c r="K253" s="1014"/>
    </row>
    <row r="254" spans="1:11" ht="15.75" hidden="1" thickBot="1" x14ac:dyDescent="0.3">
      <c r="A254" s="1012"/>
      <c r="B254" s="1013"/>
      <c r="C254" s="1013"/>
      <c r="D254" s="1013"/>
      <c r="E254" s="1013"/>
      <c r="F254" s="1014"/>
      <c r="G254" s="1012"/>
      <c r="H254" s="1013"/>
      <c r="I254" s="1013"/>
      <c r="J254" s="1013"/>
      <c r="K254" s="1014"/>
    </row>
    <row r="255" spans="1:11" ht="15.75" hidden="1" thickBot="1" x14ac:dyDescent="0.3">
      <c r="A255" s="1012"/>
      <c r="B255" s="1013"/>
      <c r="C255" s="1013"/>
      <c r="D255" s="1013"/>
      <c r="E255" s="1013"/>
      <c r="F255" s="1014"/>
      <c r="G255" s="1012"/>
      <c r="H255" s="1013"/>
      <c r="I255" s="1013"/>
      <c r="J255" s="1013"/>
      <c r="K255" s="1014"/>
    </row>
    <row r="256" spans="1:11" ht="15.75" hidden="1" thickBot="1" x14ac:dyDescent="0.3">
      <c r="A256" s="1012"/>
      <c r="B256" s="1013"/>
      <c r="C256" s="1013"/>
      <c r="D256" s="1013"/>
      <c r="E256" s="1013"/>
      <c r="F256" s="1014"/>
      <c r="G256" s="1012"/>
      <c r="H256" s="1013"/>
      <c r="I256" s="1013"/>
      <c r="J256" s="1013"/>
      <c r="K256" s="1014"/>
    </row>
    <row r="257" spans="1:11" ht="15.75" hidden="1" thickBot="1" x14ac:dyDescent="0.3">
      <c r="A257" s="1012"/>
      <c r="B257" s="1013"/>
      <c r="C257" s="1013"/>
      <c r="D257" s="1013"/>
      <c r="E257" s="1013"/>
      <c r="F257" s="1014"/>
      <c r="G257" s="1012"/>
      <c r="H257" s="1013"/>
      <c r="I257" s="1013"/>
      <c r="J257" s="1013"/>
      <c r="K257" s="1014"/>
    </row>
    <row r="258" spans="1:11" ht="15.75" hidden="1" thickBot="1" x14ac:dyDescent="0.3">
      <c r="A258" s="1012"/>
      <c r="B258" s="1013"/>
      <c r="C258" s="1013"/>
      <c r="D258" s="1013"/>
      <c r="E258" s="1013"/>
      <c r="F258" s="1014"/>
      <c r="G258" s="1012"/>
      <c r="H258" s="1013"/>
      <c r="I258" s="1013"/>
      <c r="J258" s="1013"/>
      <c r="K258" s="1014"/>
    </row>
    <row r="259" spans="1:11" ht="15.75" hidden="1" thickBot="1" x14ac:dyDescent="0.3">
      <c r="A259" s="1012"/>
      <c r="B259" s="1013"/>
      <c r="C259" s="1013"/>
      <c r="D259" s="1013"/>
      <c r="E259" s="1013"/>
      <c r="F259" s="1014"/>
      <c r="G259" s="1012"/>
      <c r="H259" s="1013"/>
      <c r="I259" s="1013"/>
      <c r="J259" s="1013"/>
      <c r="K259" s="1014"/>
    </row>
    <row r="260" spans="1:11" ht="15.75" hidden="1" thickBot="1" x14ac:dyDescent="0.3">
      <c r="A260" s="1045" t="s">
        <v>681</v>
      </c>
      <c r="B260" s="1046"/>
      <c r="C260" s="1046"/>
      <c r="D260" s="1046"/>
      <c r="E260" s="1046"/>
      <c r="F260" s="1047"/>
      <c r="G260" s="1045" t="s">
        <v>682</v>
      </c>
      <c r="H260" s="1046"/>
      <c r="I260" s="1046"/>
      <c r="J260" s="1046"/>
      <c r="K260" s="1047"/>
    </row>
    <row r="261" spans="1:11" ht="15.75" hidden="1" thickBot="1" x14ac:dyDescent="0.3">
      <c r="A261" s="1048"/>
      <c r="B261" s="1049"/>
      <c r="C261" s="1049"/>
      <c r="D261" s="1049"/>
      <c r="E261" s="1049"/>
      <c r="F261" s="1050"/>
      <c r="G261" s="1048"/>
      <c r="H261" s="1049"/>
      <c r="I261" s="1049"/>
      <c r="J261" s="1049"/>
      <c r="K261" s="1050"/>
    </row>
    <row r="262" spans="1:11" ht="15.75" hidden="1" thickBot="1" x14ac:dyDescent="0.3">
      <c r="A262" s="1012" t="s">
        <v>546</v>
      </c>
      <c r="B262" s="1013"/>
      <c r="C262" s="1013"/>
      <c r="D262" s="1013"/>
      <c r="E262" s="1013"/>
      <c r="F262" s="1014"/>
      <c r="G262" s="1012" t="s">
        <v>547</v>
      </c>
      <c r="H262" s="1013"/>
      <c r="I262" s="1013"/>
      <c r="J262" s="1013"/>
      <c r="K262" s="1014"/>
    </row>
    <row r="263" spans="1:11" ht="15.75" hidden="1" thickBot="1" x14ac:dyDescent="0.3">
      <c r="A263" s="1012"/>
      <c r="B263" s="1013"/>
      <c r="C263" s="1013"/>
      <c r="D263" s="1013"/>
      <c r="E263" s="1013"/>
      <c r="F263" s="1014"/>
      <c r="G263" s="1012"/>
      <c r="H263" s="1013"/>
      <c r="I263" s="1013"/>
      <c r="J263" s="1013"/>
      <c r="K263" s="1014"/>
    </row>
    <row r="264" spans="1:11" ht="15.75" hidden="1" thickBot="1" x14ac:dyDescent="0.3">
      <c r="A264" s="1012"/>
      <c r="B264" s="1013"/>
      <c r="C264" s="1013"/>
      <c r="D264" s="1013"/>
      <c r="E264" s="1013"/>
      <c r="F264" s="1014"/>
      <c r="G264" s="1012"/>
      <c r="H264" s="1013"/>
      <c r="I264" s="1013"/>
      <c r="J264" s="1013"/>
      <c r="K264" s="1014"/>
    </row>
    <row r="265" spans="1:11" ht="15.75" hidden="1" thickBot="1" x14ac:dyDescent="0.3">
      <c r="A265" s="1012"/>
      <c r="B265" s="1013"/>
      <c r="C265" s="1013"/>
      <c r="D265" s="1013"/>
      <c r="E265" s="1013"/>
      <c r="F265" s="1014"/>
      <c r="G265" s="1012"/>
      <c r="H265" s="1013"/>
      <c r="I265" s="1013"/>
      <c r="J265" s="1013"/>
      <c r="K265" s="1014"/>
    </row>
    <row r="266" spans="1:11" ht="15.75" hidden="1" thickBot="1" x14ac:dyDescent="0.3">
      <c r="A266" s="1012"/>
      <c r="B266" s="1013"/>
      <c r="C266" s="1013"/>
      <c r="D266" s="1013"/>
      <c r="E266" s="1013"/>
      <c r="F266" s="1014"/>
      <c r="G266" s="1012"/>
      <c r="H266" s="1013"/>
      <c r="I266" s="1013"/>
      <c r="J266" s="1013"/>
      <c r="K266" s="1014"/>
    </row>
    <row r="267" spans="1:11" ht="15.75" hidden="1" thickBot="1" x14ac:dyDescent="0.3">
      <c r="A267" s="1012"/>
      <c r="B267" s="1013"/>
      <c r="C267" s="1013"/>
      <c r="D267" s="1013"/>
      <c r="E267" s="1013"/>
      <c r="F267" s="1014"/>
      <c r="G267" s="1012"/>
      <c r="H267" s="1013"/>
      <c r="I267" s="1013"/>
      <c r="J267" s="1013"/>
      <c r="K267" s="1014"/>
    </row>
    <row r="268" spans="1:11" ht="15.75" hidden="1" thickBot="1" x14ac:dyDescent="0.3">
      <c r="A268" s="1012"/>
      <c r="B268" s="1013"/>
      <c r="C268" s="1013"/>
      <c r="D268" s="1013"/>
      <c r="E268" s="1013"/>
      <c r="F268" s="1014"/>
      <c r="G268" s="1012"/>
      <c r="H268" s="1013"/>
      <c r="I268" s="1013"/>
      <c r="J268" s="1013"/>
      <c r="K268" s="1014"/>
    </row>
    <row r="269" spans="1:11" ht="15.75" hidden="1" thickBot="1" x14ac:dyDescent="0.3">
      <c r="A269" s="1012"/>
      <c r="B269" s="1013"/>
      <c r="C269" s="1013"/>
      <c r="D269" s="1013"/>
      <c r="E269" s="1013"/>
      <c r="F269" s="1014"/>
      <c r="G269" s="1012"/>
      <c r="H269" s="1013"/>
      <c r="I269" s="1013"/>
      <c r="J269" s="1013"/>
      <c r="K269" s="1014"/>
    </row>
    <row r="270" spans="1:11" ht="15.75" hidden="1" thickBot="1" x14ac:dyDescent="0.3">
      <c r="A270" s="1012"/>
      <c r="B270" s="1013"/>
      <c r="C270" s="1013"/>
      <c r="D270" s="1013"/>
      <c r="E270" s="1013"/>
      <c r="F270" s="1014"/>
      <c r="G270" s="1012"/>
      <c r="H270" s="1013"/>
      <c r="I270" s="1013"/>
      <c r="J270" s="1013"/>
      <c r="K270" s="1014"/>
    </row>
    <row r="271" spans="1:11" ht="15.75" hidden="1" thickBot="1" x14ac:dyDescent="0.3">
      <c r="A271" s="1012"/>
      <c r="B271" s="1013"/>
      <c r="C271" s="1013"/>
      <c r="D271" s="1013"/>
      <c r="E271" s="1013"/>
      <c r="F271" s="1014"/>
      <c r="G271" s="1012"/>
      <c r="H271" s="1013"/>
      <c r="I271" s="1013"/>
      <c r="J271" s="1013"/>
      <c r="K271" s="1014"/>
    </row>
    <row r="272" spans="1:11" ht="15.75" hidden="1" thickBot="1" x14ac:dyDescent="0.3">
      <c r="A272" s="1012"/>
      <c r="B272" s="1013"/>
      <c r="C272" s="1013"/>
      <c r="D272" s="1013"/>
      <c r="E272" s="1013"/>
      <c r="F272" s="1014"/>
      <c r="G272" s="1012"/>
      <c r="H272" s="1013"/>
      <c r="I272" s="1013"/>
      <c r="J272" s="1013"/>
      <c r="K272" s="1014"/>
    </row>
    <row r="273" spans="1:11" ht="15.75" hidden="1" thickBot="1" x14ac:dyDescent="0.3">
      <c r="A273" s="1012"/>
      <c r="B273" s="1013"/>
      <c r="C273" s="1013"/>
      <c r="D273" s="1013"/>
      <c r="E273" s="1013"/>
      <c r="F273" s="1014"/>
      <c r="G273" s="1012"/>
      <c r="H273" s="1013"/>
      <c r="I273" s="1013"/>
      <c r="J273" s="1013"/>
      <c r="K273" s="1014"/>
    </row>
    <row r="274" spans="1:11" ht="15.75" hidden="1" thickBot="1" x14ac:dyDescent="0.3">
      <c r="A274" s="1012"/>
      <c r="B274" s="1013"/>
      <c r="C274" s="1013"/>
      <c r="D274" s="1013"/>
      <c r="E274" s="1013"/>
      <c r="F274" s="1014"/>
      <c r="G274" s="1012"/>
      <c r="H274" s="1013"/>
      <c r="I274" s="1013"/>
      <c r="J274" s="1013"/>
      <c r="K274" s="1014"/>
    </row>
    <row r="275" spans="1:11" ht="15.75" hidden="1" thickBot="1" x14ac:dyDescent="0.3">
      <c r="A275" s="1012"/>
      <c r="B275" s="1013"/>
      <c r="C275" s="1013"/>
      <c r="D275" s="1013"/>
      <c r="E275" s="1013"/>
      <c r="F275" s="1014"/>
      <c r="G275" s="1012"/>
      <c r="H275" s="1013"/>
      <c r="I275" s="1013"/>
      <c r="J275" s="1013"/>
      <c r="K275" s="1014"/>
    </row>
    <row r="276" spans="1:11" ht="15.75" hidden="1" thickBot="1" x14ac:dyDescent="0.3">
      <c r="A276" s="1039" t="s">
        <v>683</v>
      </c>
      <c r="B276" s="1040"/>
      <c r="C276" s="1040"/>
      <c r="D276" s="1040"/>
      <c r="E276" s="1040"/>
      <c r="F276" s="1041"/>
      <c r="G276" s="1045" t="s">
        <v>684</v>
      </c>
      <c r="H276" s="1046"/>
      <c r="I276" s="1046"/>
      <c r="J276" s="1046"/>
      <c r="K276" s="1047"/>
    </row>
    <row r="277" spans="1:11" ht="15.75" hidden="1" thickBot="1" x14ac:dyDescent="0.3">
      <c r="A277" s="1042"/>
      <c r="B277" s="1043"/>
      <c r="C277" s="1043"/>
      <c r="D277" s="1043"/>
      <c r="E277" s="1043"/>
      <c r="F277" s="1044"/>
      <c r="G277" s="1048"/>
      <c r="H277" s="1049"/>
      <c r="I277" s="1049"/>
      <c r="J277" s="1049"/>
      <c r="K277" s="1050"/>
    </row>
    <row r="278" spans="1:11" ht="15.75" hidden="1" thickBot="1" x14ac:dyDescent="0.3">
      <c r="A278" s="1009" t="s">
        <v>608</v>
      </c>
      <c r="B278" s="1010"/>
      <c r="C278" s="1010"/>
      <c r="D278" s="1010"/>
      <c r="E278" s="1010"/>
      <c r="F278" s="1011"/>
      <c r="G278" s="1009" t="s">
        <v>609</v>
      </c>
      <c r="H278" s="1010"/>
      <c r="I278" s="1010"/>
      <c r="J278" s="1010"/>
      <c r="K278" s="1011"/>
    </row>
    <row r="279" spans="1:11" ht="15.75" hidden="1" thickBot="1" x14ac:dyDescent="0.3">
      <c r="A279" s="1012"/>
      <c r="B279" s="1013"/>
      <c r="C279" s="1013"/>
      <c r="D279" s="1013"/>
      <c r="E279" s="1013"/>
      <c r="F279" s="1014"/>
      <c r="G279" s="1012"/>
      <c r="H279" s="1013"/>
      <c r="I279" s="1013"/>
      <c r="J279" s="1013"/>
      <c r="K279" s="1014"/>
    </row>
    <row r="280" spans="1:11" ht="15.75" hidden="1" thickBot="1" x14ac:dyDescent="0.3">
      <c r="A280" s="1012"/>
      <c r="B280" s="1013"/>
      <c r="C280" s="1013"/>
      <c r="D280" s="1013"/>
      <c r="E280" s="1013"/>
      <c r="F280" s="1014"/>
      <c r="G280" s="1012"/>
      <c r="H280" s="1013"/>
      <c r="I280" s="1013"/>
      <c r="J280" s="1013"/>
      <c r="K280" s="1014"/>
    </row>
    <row r="281" spans="1:11" ht="15.75" hidden="1" thickBot="1" x14ac:dyDescent="0.3">
      <c r="A281" s="1012"/>
      <c r="B281" s="1013"/>
      <c r="C281" s="1013"/>
      <c r="D281" s="1013"/>
      <c r="E281" s="1013"/>
      <c r="F281" s="1014"/>
      <c r="G281" s="1012"/>
      <c r="H281" s="1013"/>
      <c r="I281" s="1013"/>
      <c r="J281" s="1013"/>
      <c r="K281" s="1014"/>
    </row>
    <row r="282" spans="1:11" ht="15.75" hidden="1" thickBot="1" x14ac:dyDescent="0.3">
      <c r="A282" s="1012"/>
      <c r="B282" s="1013"/>
      <c r="C282" s="1013"/>
      <c r="D282" s="1013"/>
      <c r="E282" s="1013"/>
      <c r="F282" s="1014"/>
      <c r="G282" s="1012"/>
      <c r="H282" s="1013"/>
      <c r="I282" s="1013"/>
      <c r="J282" s="1013"/>
      <c r="K282" s="1014"/>
    </row>
    <row r="283" spans="1:11" ht="15.75" hidden="1" thickBot="1" x14ac:dyDescent="0.3">
      <c r="A283" s="1012"/>
      <c r="B283" s="1013"/>
      <c r="C283" s="1013"/>
      <c r="D283" s="1013"/>
      <c r="E283" s="1013"/>
      <c r="F283" s="1014"/>
      <c r="G283" s="1012"/>
      <c r="H283" s="1013"/>
      <c r="I283" s="1013"/>
      <c r="J283" s="1013"/>
      <c r="K283" s="1014"/>
    </row>
    <row r="284" spans="1:11" ht="15.75" hidden="1" thickBot="1" x14ac:dyDescent="0.3">
      <c r="A284" s="1012"/>
      <c r="B284" s="1013"/>
      <c r="C284" s="1013"/>
      <c r="D284" s="1013"/>
      <c r="E284" s="1013"/>
      <c r="F284" s="1014"/>
      <c r="G284" s="1012"/>
      <c r="H284" s="1013"/>
      <c r="I284" s="1013"/>
      <c r="J284" s="1013"/>
      <c r="K284" s="1014"/>
    </row>
    <row r="285" spans="1:11" ht="15.75" hidden="1" thickBot="1" x14ac:dyDescent="0.3">
      <c r="A285" s="1012"/>
      <c r="B285" s="1013"/>
      <c r="C285" s="1013"/>
      <c r="D285" s="1013"/>
      <c r="E285" s="1013"/>
      <c r="F285" s="1014"/>
      <c r="G285" s="1012"/>
      <c r="H285" s="1013"/>
      <c r="I285" s="1013"/>
      <c r="J285" s="1013"/>
      <c r="K285" s="1014"/>
    </row>
    <row r="286" spans="1:11" ht="15.75" hidden="1" thickBot="1" x14ac:dyDescent="0.3">
      <c r="A286" s="1012"/>
      <c r="B286" s="1013"/>
      <c r="C286" s="1013"/>
      <c r="D286" s="1013"/>
      <c r="E286" s="1013"/>
      <c r="F286" s="1014"/>
      <c r="G286" s="1012"/>
      <c r="H286" s="1013"/>
      <c r="I286" s="1013"/>
      <c r="J286" s="1013"/>
      <c r="K286" s="1014"/>
    </row>
    <row r="287" spans="1:11" ht="15.75" hidden="1" thickBot="1" x14ac:dyDescent="0.3">
      <c r="A287" s="1012"/>
      <c r="B287" s="1013"/>
      <c r="C287" s="1013"/>
      <c r="D287" s="1013"/>
      <c r="E287" s="1013"/>
      <c r="F287" s="1014"/>
      <c r="G287" s="1012"/>
      <c r="H287" s="1013"/>
      <c r="I287" s="1013"/>
      <c r="J287" s="1013"/>
      <c r="K287" s="1014"/>
    </row>
    <row r="288" spans="1:11" ht="15.75" hidden="1" thickBot="1" x14ac:dyDescent="0.3">
      <c r="A288" s="1012"/>
      <c r="B288" s="1013"/>
      <c r="C288" s="1013"/>
      <c r="D288" s="1013"/>
      <c r="E288" s="1013"/>
      <c r="F288" s="1014"/>
      <c r="G288" s="1012"/>
      <c r="H288" s="1013"/>
      <c r="I288" s="1013"/>
      <c r="J288" s="1013"/>
      <c r="K288" s="1014"/>
    </row>
    <row r="289" spans="1:11" ht="15.75" hidden="1" thickBot="1" x14ac:dyDescent="0.3">
      <c r="A289" s="1012"/>
      <c r="B289" s="1013"/>
      <c r="C289" s="1013"/>
      <c r="D289" s="1013"/>
      <c r="E289" s="1013"/>
      <c r="F289" s="1014"/>
      <c r="G289" s="1012"/>
      <c r="H289" s="1013"/>
      <c r="I289" s="1013"/>
      <c r="J289" s="1013"/>
      <c r="K289" s="1014"/>
    </row>
    <row r="290" spans="1:11" ht="15.75" hidden="1" thickBot="1" x14ac:dyDescent="0.3">
      <c r="A290" s="1012"/>
      <c r="B290" s="1013"/>
      <c r="C290" s="1013"/>
      <c r="D290" s="1013"/>
      <c r="E290" s="1013"/>
      <c r="F290" s="1014"/>
      <c r="G290" s="1012"/>
      <c r="H290" s="1013"/>
      <c r="I290" s="1013"/>
      <c r="J290" s="1013"/>
      <c r="K290" s="1014"/>
    </row>
    <row r="291" spans="1:11" ht="15.75" hidden="1" thickBot="1" x14ac:dyDescent="0.3">
      <c r="A291" s="1012"/>
      <c r="B291" s="1013"/>
      <c r="C291" s="1013"/>
      <c r="D291" s="1013"/>
      <c r="E291" s="1013"/>
      <c r="F291" s="1014"/>
      <c r="G291" s="1012"/>
      <c r="H291" s="1013"/>
      <c r="I291" s="1013"/>
      <c r="J291" s="1013"/>
      <c r="K291" s="1014"/>
    </row>
    <row r="292" spans="1:11" ht="15.75" hidden="1" thickBot="1" x14ac:dyDescent="0.3">
      <c r="A292" s="1039" t="s">
        <v>662</v>
      </c>
      <c r="B292" s="1040"/>
      <c r="C292" s="1040"/>
      <c r="D292" s="1040"/>
      <c r="E292" s="1040"/>
      <c r="F292" s="1041"/>
      <c r="G292" s="1045" t="s">
        <v>668</v>
      </c>
      <c r="H292" s="1046"/>
      <c r="I292" s="1046"/>
      <c r="J292" s="1046"/>
      <c r="K292" s="1047"/>
    </row>
    <row r="293" spans="1:11" ht="15.75" hidden="1" thickBot="1" x14ac:dyDescent="0.3">
      <c r="A293" s="1042"/>
      <c r="B293" s="1043"/>
      <c r="C293" s="1043"/>
      <c r="D293" s="1043"/>
      <c r="E293" s="1043"/>
      <c r="F293" s="1044"/>
      <c r="G293" s="1048"/>
      <c r="H293" s="1049"/>
      <c r="I293" s="1049"/>
      <c r="J293" s="1049"/>
      <c r="K293" s="1050"/>
    </row>
    <row r="294" spans="1:11" x14ac:dyDescent="0.25">
      <c r="A294" s="1009" t="s">
        <v>610</v>
      </c>
      <c r="B294" s="1010"/>
      <c r="C294" s="1010"/>
      <c r="D294" s="1010"/>
      <c r="E294" s="1010"/>
      <c r="F294" s="1011"/>
      <c r="G294" s="1009" t="s">
        <v>611</v>
      </c>
      <c r="H294" s="1010"/>
      <c r="I294" s="1010"/>
      <c r="J294" s="1010"/>
      <c r="K294" s="1011"/>
    </row>
    <row r="295" spans="1:11" x14ac:dyDescent="0.25">
      <c r="A295" s="1012"/>
      <c r="B295" s="1013"/>
      <c r="C295" s="1013"/>
      <c r="D295" s="1013"/>
      <c r="E295" s="1013"/>
      <c r="F295" s="1014"/>
      <c r="G295" s="1012"/>
      <c r="H295" s="1013"/>
      <c r="I295" s="1013"/>
      <c r="J295" s="1013"/>
      <c r="K295" s="1014"/>
    </row>
    <row r="296" spans="1:11" x14ac:dyDescent="0.25">
      <c r="A296" s="1012"/>
      <c r="B296" s="1013"/>
      <c r="C296" s="1013"/>
      <c r="D296" s="1013"/>
      <c r="E296" s="1013"/>
      <c r="F296" s="1014"/>
      <c r="G296" s="1012"/>
      <c r="H296" s="1013"/>
      <c r="I296" s="1013"/>
      <c r="J296" s="1013"/>
      <c r="K296" s="1014"/>
    </row>
    <row r="297" spans="1:11" x14ac:dyDescent="0.25">
      <c r="A297" s="1012"/>
      <c r="B297" s="1013"/>
      <c r="C297" s="1013"/>
      <c r="D297" s="1013"/>
      <c r="E297" s="1013"/>
      <c r="F297" s="1014"/>
      <c r="G297" s="1012"/>
      <c r="H297" s="1013"/>
      <c r="I297" s="1013"/>
      <c r="J297" s="1013"/>
      <c r="K297" s="1014"/>
    </row>
    <row r="298" spans="1:11" x14ac:dyDescent="0.25">
      <c r="A298" s="1012"/>
      <c r="B298" s="1013"/>
      <c r="C298" s="1013"/>
      <c r="D298" s="1013"/>
      <c r="E298" s="1013"/>
      <c r="F298" s="1014"/>
      <c r="G298" s="1012"/>
      <c r="H298" s="1013"/>
      <c r="I298" s="1013"/>
      <c r="J298" s="1013"/>
      <c r="K298" s="1014"/>
    </row>
    <row r="299" spans="1:11" x14ac:dyDescent="0.25">
      <c r="A299" s="1012"/>
      <c r="B299" s="1013"/>
      <c r="C299" s="1013"/>
      <c r="D299" s="1013"/>
      <c r="E299" s="1013"/>
      <c r="F299" s="1014"/>
      <c r="G299" s="1012"/>
      <c r="H299" s="1013"/>
      <c r="I299" s="1013"/>
      <c r="J299" s="1013"/>
      <c r="K299" s="1014"/>
    </row>
    <row r="300" spans="1:11" x14ac:dyDescent="0.25">
      <c r="A300" s="1012"/>
      <c r="B300" s="1013"/>
      <c r="C300" s="1013"/>
      <c r="D300" s="1013"/>
      <c r="E300" s="1013"/>
      <c r="F300" s="1014"/>
      <c r="G300" s="1012"/>
      <c r="H300" s="1013"/>
      <c r="I300" s="1013"/>
      <c r="J300" s="1013"/>
      <c r="K300" s="1014"/>
    </row>
    <row r="301" spans="1:11" x14ac:dyDescent="0.25">
      <c r="A301" s="1012"/>
      <c r="B301" s="1013"/>
      <c r="C301" s="1013"/>
      <c r="D301" s="1013"/>
      <c r="E301" s="1013"/>
      <c r="F301" s="1014"/>
      <c r="G301" s="1012"/>
      <c r="H301" s="1013"/>
      <c r="I301" s="1013"/>
      <c r="J301" s="1013"/>
      <c r="K301" s="1014"/>
    </row>
    <row r="302" spans="1:11" x14ac:dyDescent="0.25">
      <c r="A302" s="1012"/>
      <c r="B302" s="1013"/>
      <c r="C302" s="1013"/>
      <c r="D302" s="1013"/>
      <c r="E302" s="1013"/>
      <c r="F302" s="1014"/>
      <c r="G302" s="1012"/>
      <c r="H302" s="1013"/>
      <c r="I302" s="1013"/>
      <c r="J302" s="1013"/>
      <c r="K302" s="1014"/>
    </row>
    <row r="303" spans="1:11" x14ac:dyDescent="0.25">
      <c r="A303" s="1012"/>
      <c r="B303" s="1013"/>
      <c r="C303" s="1013"/>
      <c r="D303" s="1013"/>
      <c r="E303" s="1013"/>
      <c r="F303" s="1014"/>
      <c r="G303" s="1012"/>
      <c r="H303" s="1013"/>
      <c r="I303" s="1013"/>
      <c r="J303" s="1013"/>
      <c r="K303" s="1014"/>
    </row>
    <row r="304" spans="1:11" x14ac:dyDescent="0.25">
      <c r="A304" s="1012"/>
      <c r="B304" s="1013"/>
      <c r="C304" s="1013"/>
      <c r="D304" s="1013"/>
      <c r="E304" s="1013"/>
      <c r="F304" s="1014"/>
      <c r="G304" s="1012"/>
      <c r="H304" s="1013"/>
      <c r="I304" s="1013"/>
      <c r="J304" s="1013"/>
      <c r="K304" s="1014"/>
    </row>
    <row r="305" spans="1:11" x14ac:dyDescent="0.25">
      <c r="A305" s="1012"/>
      <c r="B305" s="1013"/>
      <c r="C305" s="1013"/>
      <c r="D305" s="1013"/>
      <c r="E305" s="1013"/>
      <c r="F305" s="1014"/>
      <c r="G305" s="1012"/>
      <c r="H305" s="1013"/>
      <c r="I305" s="1013"/>
      <c r="J305" s="1013"/>
      <c r="K305" s="1014"/>
    </row>
    <row r="306" spans="1:11" x14ac:dyDescent="0.25">
      <c r="A306" s="1012"/>
      <c r="B306" s="1013"/>
      <c r="C306" s="1013"/>
      <c r="D306" s="1013"/>
      <c r="E306" s="1013"/>
      <c r="F306" s="1014"/>
      <c r="G306" s="1012"/>
      <c r="H306" s="1013"/>
      <c r="I306" s="1013"/>
      <c r="J306" s="1013"/>
      <c r="K306" s="1014"/>
    </row>
    <row r="307" spans="1:11" ht="15.75" thickBot="1" x14ac:dyDescent="0.3">
      <c r="A307" s="1012"/>
      <c r="B307" s="1013"/>
      <c r="C307" s="1013"/>
      <c r="D307" s="1013"/>
      <c r="E307" s="1013"/>
      <c r="F307" s="1014"/>
      <c r="G307" s="1012"/>
      <c r="H307" s="1013"/>
      <c r="I307" s="1013"/>
      <c r="J307" s="1013"/>
      <c r="K307" s="1014"/>
    </row>
    <row r="308" spans="1:11" x14ac:dyDescent="0.25">
      <c r="A308" s="1045" t="s">
        <v>1038</v>
      </c>
      <c r="B308" s="1046"/>
      <c r="C308" s="1046"/>
      <c r="D308" s="1046"/>
      <c r="E308" s="1046"/>
      <c r="F308" s="1047"/>
      <c r="G308" s="1045" t="s">
        <v>1039</v>
      </c>
      <c r="H308" s="1046"/>
      <c r="I308" s="1046"/>
      <c r="J308" s="1046"/>
      <c r="K308" s="1047"/>
    </row>
    <row r="309" spans="1:11" ht="15.75" thickBot="1" x14ac:dyDescent="0.3">
      <c r="A309" s="1048"/>
      <c r="B309" s="1049"/>
      <c r="C309" s="1049"/>
      <c r="D309" s="1049"/>
      <c r="E309" s="1049"/>
      <c r="F309" s="1050"/>
      <c r="G309" s="1048"/>
      <c r="H309" s="1049"/>
      <c r="I309" s="1049"/>
      <c r="J309" s="1049"/>
      <c r="K309" s="1050"/>
    </row>
    <row r="310" spans="1:11" x14ac:dyDescent="0.25">
      <c r="A310" s="1012"/>
      <c r="B310" s="1013"/>
      <c r="C310" s="1013"/>
      <c r="D310" s="1013"/>
      <c r="E310" s="1013"/>
      <c r="F310" s="1014"/>
      <c r="G310" s="1012" t="s">
        <v>547</v>
      </c>
      <c r="H310" s="1013"/>
      <c r="I310" s="1013"/>
      <c r="J310" s="1013"/>
      <c r="K310" s="1014"/>
    </row>
    <row r="311" spans="1:11" x14ac:dyDescent="0.25">
      <c r="A311" s="1012"/>
      <c r="B311" s="1013"/>
      <c r="C311" s="1013"/>
      <c r="D311" s="1013"/>
      <c r="E311" s="1013"/>
      <c r="F311" s="1014"/>
      <c r="G311" s="1012"/>
      <c r="H311" s="1013"/>
      <c r="I311" s="1013"/>
      <c r="J311" s="1013"/>
      <c r="K311" s="1014"/>
    </row>
    <row r="312" spans="1:11" x14ac:dyDescent="0.25">
      <c r="A312" s="1012"/>
      <c r="B312" s="1013"/>
      <c r="C312" s="1013"/>
      <c r="D312" s="1013"/>
      <c r="E312" s="1013"/>
      <c r="F312" s="1014"/>
      <c r="G312" s="1012"/>
      <c r="H312" s="1013"/>
      <c r="I312" s="1013"/>
      <c r="J312" s="1013"/>
      <c r="K312" s="1014"/>
    </row>
    <row r="313" spans="1:11" x14ac:dyDescent="0.25">
      <c r="A313" s="1012"/>
      <c r="B313" s="1013"/>
      <c r="C313" s="1013"/>
      <c r="D313" s="1013"/>
      <c r="E313" s="1013"/>
      <c r="F313" s="1014"/>
      <c r="G313" s="1012"/>
      <c r="H313" s="1013"/>
      <c r="I313" s="1013"/>
      <c r="J313" s="1013"/>
      <c r="K313" s="1014"/>
    </row>
    <row r="314" spans="1:11" x14ac:dyDescent="0.25">
      <c r="A314" s="1012"/>
      <c r="B314" s="1013"/>
      <c r="C314" s="1013"/>
      <c r="D314" s="1013"/>
      <c r="E314" s="1013"/>
      <c r="F314" s="1014"/>
      <c r="G314" s="1012"/>
      <c r="H314" s="1013"/>
      <c r="I314" s="1013"/>
      <c r="J314" s="1013"/>
      <c r="K314" s="1014"/>
    </row>
    <row r="315" spans="1:11" x14ac:dyDescent="0.25">
      <c r="A315" s="1012"/>
      <c r="B315" s="1013"/>
      <c r="C315" s="1013"/>
      <c r="D315" s="1013"/>
      <c r="E315" s="1013"/>
      <c r="F315" s="1014"/>
      <c r="G315" s="1012"/>
      <c r="H315" s="1013"/>
      <c r="I315" s="1013"/>
      <c r="J315" s="1013"/>
      <c r="K315" s="1014"/>
    </row>
    <row r="316" spans="1:11" x14ac:dyDescent="0.25">
      <c r="A316" s="1012"/>
      <c r="B316" s="1013"/>
      <c r="C316" s="1013"/>
      <c r="D316" s="1013"/>
      <c r="E316" s="1013"/>
      <c r="F316" s="1014"/>
      <c r="G316" s="1012"/>
      <c r="H316" s="1013"/>
      <c r="I316" s="1013"/>
      <c r="J316" s="1013"/>
      <c r="K316" s="1014"/>
    </row>
    <row r="317" spans="1:11" x14ac:dyDescent="0.25">
      <c r="A317" s="1012"/>
      <c r="B317" s="1013"/>
      <c r="C317" s="1013"/>
      <c r="D317" s="1013"/>
      <c r="E317" s="1013"/>
      <c r="F317" s="1014"/>
      <c r="G317" s="1012"/>
      <c r="H317" s="1013"/>
      <c r="I317" s="1013"/>
      <c r="J317" s="1013"/>
      <c r="K317" s="1014"/>
    </row>
    <row r="318" spans="1:11" x14ac:dyDescent="0.25">
      <c r="A318" s="1012"/>
      <c r="B318" s="1013"/>
      <c r="C318" s="1013"/>
      <c r="D318" s="1013"/>
      <c r="E318" s="1013"/>
      <c r="F318" s="1014"/>
      <c r="G318" s="1012"/>
      <c r="H318" s="1013"/>
      <c r="I318" s="1013"/>
      <c r="J318" s="1013"/>
      <c r="K318" s="1014"/>
    </row>
    <row r="319" spans="1:11" x14ac:dyDescent="0.25">
      <c r="A319" s="1012"/>
      <c r="B319" s="1013"/>
      <c r="C319" s="1013"/>
      <c r="D319" s="1013"/>
      <c r="E319" s="1013"/>
      <c r="F319" s="1014"/>
      <c r="G319" s="1012"/>
      <c r="H319" s="1013"/>
      <c r="I319" s="1013"/>
      <c r="J319" s="1013"/>
      <c r="K319" s="1014"/>
    </row>
    <row r="320" spans="1:11" x14ac:dyDescent="0.25">
      <c r="A320" s="1012"/>
      <c r="B320" s="1013"/>
      <c r="C320" s="1013"/>
      <c r="D320" s="1013"/>
      <c r="E320" s="1013"/>
      <c r="F320" s="1014"/>
      <c r="G320" s="1012"/>
      <c r="H320" s="1013"/>
      <c r="I320" s="1013"/>
      <c r="J320" s="1013"/>
      <c r="K320" s="1014"/>
    </row>
    <row r="321" spans="1:11" x14ac:dyDescent="0.25">
      <c r="A321" s="1012"/>
      <c r="B321" s="1013"/>
      <c r="C321" s="1013"/>
      <c r="D321" s="1013"/>
      <c r="E321" s="1013"/>
      <c r="F321" s="1014"/>
      <c r="G321" s="1012"/>
      <c r="H321" s="1013"/>
      <c r="I321" s="1013"/>
      <c r="J321" s="1013"/>
      <c r="K321" s="1014"/>
    </row>
    <row r="322" spans="1:11" x14ac:dyDescent="0.25">
      <c r="A322" s="1012"/>
      <c r="B322" s="1013"/>
      <c r="C322" s="1013"/>
      <c r="D322" s="1013"/>
      <c r="E322" s="1013"/>
      <c r="F322" s="1014"/>
      <c r="G322" s="1012"/>
      <c r="H322" s="1013"/>
      <c r="I322" s="1013"/>
      <c r="J322" s="1013"/>
      <c r="K322" s="1014"/>
    </row>
    <row r="323" spans="1:11" ht="15.75" thickBot="1" x14ac:dyDescent="0.3">
      <c r="A323" s="1012"/>
      <c r="B323" s="1013"/>
      <c r="C323" s="1013"/>
      <c r="D323" s="1013"/>
      <c r="E323" s="1013"/>
      <c r="F323" s="1014"/>
      <c r="G323" s="1012"/>
      <c r="H323" s="1013"/>
      <c r="I323" s="1013"/>
      <c r="J323" s="1013"/>
      <c r="K323" s="1014"/>
    </row>
    <row r="324" spans="1:11" x14ac:dyDescent="0.25">
      <c r="A324" s="1039" t="s">
        <v>1040</v>
      </c>
      <c r="B324" s="1040"/>
      <c r="C324" s="1040"/>
      <c r="D324" s="1040"/>
      <c r="E324" s="1040"/>
      <c r="F324" s="1041"/>
      <c r="G324" s="1045" t="s">
        <v>1041</v>
      </c>
      <c r="H324" s="1046"/>
      <c r="I324" s="1046"/>
      <c r="J324" s="1046"/>
      <c r="K324" s="1047"/>
    </row>
    <row r="325" spans="1:11" ht="15.75" thickBot="1" x14ac:dyDescent="0.3">
      <c r="A325" s="1042"/>
      <c r="B325" s="1043"/>
      <c r="C325" s="1043"/>
      <c r="D325" s="1043"/>
      <c r="E325" s="1043"/>
      <c r="F325" s="1044"/>
      <c r="G325" s="1048"/>
      <c r="H325" s="1049"/>
      <c r="I325" s="1049"/>
      <c r="J325" s="1049"/>
      <c r="K325" s="1050"/>
    </row>
    <row r="326" spans="1:11" ht="15.75" hidden="1" thickBot="1" x14ac:dyDescent="0.3">
      <c r="A326" s="1009" t="s">
        <v>608</v>
      </c>
      <c r="B326" s="1010"/>
      <c r="C326" s="1010"/>
      <c r="D326" s="1010"/>
      <c r="E326" s="1010"/>
      <c r="F326" s="1011"/>
      <c r="G326" s="1009"/>
      <c r="H326" s="1010"/>
      <c r="I326" s="1010"/>
      <c r="J326" s="1010"/>
      <c r="K326" s="1011"/>
    </row>
    <row r="327" spans="1:11" ht="15.75" hidden="1" thickBot="1" x14ac:dyDescent="0.3">
      <c r="A327" s="1012"/>
      <c r="B327" s="1013"/>
      <c r="C327" s="1013"/>
      <c r="D327" s="1013"/>
      <c r="E327" s="1013"/>
      <c r="F327" s="1014"/>
      <c r="G327" s="1012"/>
      <c r="H327" s="1013"/>
      <c r="I327" s="1013"/>
      <c r="J327" s="1013"/>
      <c r="K327" s="1014"/>
    </row>
    <row r="328" spans="1:11" ht="15.75" hidden="1" thickBot="1" x14ac:dyDescent="0.3">
      <c r="A328" s="1012"/>
      <c r="B328" s="1013"/>
      <c r="C328" s="1013"/>
      <c r="D328" s="1013"/>
      <c r="E328" s="1013"/>
      <c r="F328" s="1014"/>
      <c r="G328" s="1012"/>
      <c r="H328" s="1013"/>
      <c r="I328" s="1013"/>
      <c r="J328" s="1013"/>
      <c r="K328" s="1014"/>
    </row>
    <row r="329" spans="1:11" ht="15.75" hidden="1" thickBot="1" x14ac:dyDescent="0.3">
      <c r="A329" s="1012"/>
      <c r="B329" s="1013"/>
      <c r="C329" s="1013"/>
      <c r="D329" s="1013"/>
      <c r="E329" s="1013"/>
      <c r="F329" s="1014"/>
      <c r="G329" s="1012"/>
      <c r="H329" s="1013"/>
      <c r="I329" s="1013"/>
      <c r="J329" s="1013"/>
      <c r="K329" s="1014"/>
    </row>
    <row r="330" spans="1:11" ht="15.75" hidden="1" thickBot="1" x14ac:dyDescent="0.3">
      <c r="A330" s="1012"/>
      <c r="B330" s="1013"/>
      <c r="C330" s="1013"/>
      <c r="D330" s="1013"/>
      <c r="E330" s="1013"/>
      <c r="F330" s="1014"/>
      <c r="G330" s="1012"/>
      <c r="H330" s="1013"/>
      <c r="I330" s="1013"/>
      <c r="J330" s="1013"/>
      <c r="K330" s="1014"/>
    </row>
    <row r="331" spans="1:11" ht="15.75" hidden="1" thickBot="1" x14ac:dyDescent="0.3">
      <c r="A331" s="1012"/>
      <c r="B331" s="1013"/>
      <c r="C331" s="1013"/>
      <c r="D331" s="1013"/>
      <c r="E331" s="1013"/>
      <c r="F331" s="1014"/>
      <c r="G331" s="1012"/>
      <c r="H331" s="1013"/>
      <c r="I331" s="1013"/>
      <c r="J331" s="1013"/>
      <c r="K331" s="1014"/>
    </row>
    <row r="332" spans="1:11" ht="15.75" hidden="1" thickBot="1" x14ac:dyDescent="0.3">
      <c r="A332" s="1012"/>
      <c r="B332" s="1013"/>
      <c r="C332" s="1013"/>
      <c r="D332" s="1013"/>
      <c r="E332" s="1013"/>
      <c r="F332" s="1014"/>
      <c r="G332" s="1012"/>
      <c r="H332" s="1013"/>
      <c r="I332" s="1013"/>
      <c r="J332" s="1013"/>
      <c r="K332" s="1014"/>
    </row>
    <row r="333" spans="1:11" ht="15.75" hidden="1" thickBot="1" x14ac:dyDescent="0.3">
      <c r="A333" s="1012"/>
      <c r="B333" s="1013"/>
      <c r="C333" s="1013"/>
      <c r="D333" s="1013"/>
      <c r="E333" s="1013"/>
      <c r="F333" s="1014"/>
      <c r="G333" s="1012"/>
      <c r="H333" s="1013"/>
      <c r="I333" s="1013"/>
      <c r="J333" s="1013"/>
      <c r="K333" s="1014"/>
    </row>
    <row r="334" spans="1:11" ht="15.75" hidden="1" thickBot="1" x14ac:dyDescent="0.3">
      <c r="A334" s="1012"/>
      <c r="B334" s="1013"/>
      <c r="C334" s="1013"/>
      <c r="D334" s="1013"/>
      <c r="E334" s="1013"/>
      <c r="F334" s="1014"/>
      <c r="G334" s="1012"/>
      <c r="H334" s="1013"/>
      <c r="I334" s="1013"/>
      <c r="J334" s="1013"/>
      <c r="K334" s="1014"/>
    </row>
    <row r="335" spans="1:11" ht="15.75" hidden="1" thickBot="1" x14ac:dyDescent="0.3">
      <c r="A335" s="1012"/>
      <c r="B335" s="1013"/>
      <c r="C335" s="1013"/>
      <c r="D335" s="1013"/>
      <c r="E335" s="1013"/>
      <c r="F335" s="1014"/>
      <c r="G335" s="1012"/>
      <c r="H335" s="1013"/>
      <c r="I335" s="1013"/>
      <c r="J335" s="1013"/>
      <c r="K335" s="1014"/>
    </row>
    <row r="336" spans="1:11" ht="15.75" hidden="1" thickBot="1" x14ac:dyDescent="0.3">
      <c r="A336" s="1012"/>
      <c r="B336" s="1013"/>
      <c r="C336" s="1013"/>
      <c r="D336" s="1013"/>
      <c r="E336" s="1013"/>
      <c r="F336" s="1014"/>
      <c r="G336" s="1012"/>
      <c r="H336" s="1013"/>
      <c r="I336" s="1013"/>
      <c r="J336" s="1013"/>
      <c r="K336" s="1014"/>
    </row>
    <row r="337" spans="1:11" ht="15.75" hidden="1" thickBot="1" x14ac:dyDescent="0.3">
      <c r="A337" s="1012"/>
      <c r="B337" s="1013"/>
      <c r="C337" s="1013"/>
      <c r="D337" s="1013"/>
      <c r="E337" s="1013"/>
      <c r="F337" s="1014"/>
      <c r="G337" s="1012"/>
      <c r="H337" s="1013"/>
      <c r="I337" s="1013"/>
      <c r="J337" s="1013"/>
      <c r="K337" s="1014"/>
    </row>
    <row r="338" spans="1:11" ht="15.75" hidden="1" thickBot="1" x14ac:dyDescent="0.3">
      <c r="A338" s="1012"/>
      <c r="B338" s="1013"/>
      <c r="C338" s="1013"/>
      <c r="D338" s="1013"/>
      <c r="E338" s="1013"/>
      <c r="F338" s="1014"/>
      <c r="G338" s="1012"/>
      <c r="H338" s="1013"/>
      <c r="I338" s="1013"/>
      <c r="J338" s="1013"/>
      <c r="K338" s="1014"/>
    </row>
    <row r="339" spans="1:11" ht="15.75" hidden="1" thickBot="1" x14ac:dyDescent="0.3">
      <c r="A339" s="1012"/>
      <c r="B339" s="1013"/>
      <c r="C339" s="1013"/>
      <c r="D339" s="1013"/>
      <c r="E339" s="1013"/>
      <c r="F339" s="1014"/>
      <c r="G339" s="1012"/>
      <c r="H339" s="1013"/>
      <c r="I339" s="1013"/>
      <c r="J339" s="1013"/>
      <c r="K339" s="1014"/>
    </row>
    <row r="340" spans="1:11" ht="15.75" hidden="1" thickBot="1" x14ac:dyDescent="0.3">
      <c r="A340" s="1039" t="s">
        <v>620</v>
      </c>
      <c r="B340" s="1040"/>
      <c r="C340" s="1040"/>
      <c r="D340" s="1040"/>
      <c r="E340" s="1040"/>
      <c r="F340" s="1041"/>
      <c r="G340" s="1045" t="s">
        <v>620</v>
      </c>
      <c r="H340" s="1046"/>
      <c r="I340" s="1046"/>
      <c r="J340" s="1046"/>
      <c r="K340" s="1047"/>
    </row>
    <row r="341" spans="1:11" ht="15.75" hidden="1" thickBot="1" x14ac:dyDescent="0.3">
      <c r="A341" s="1042"/>
      <c r="B341" s="1043"/>
      <c r="C341" s="1043"/>
      <c r="D341" s="1043"/>
      <c r="E341" s="1043"/>
      <c r="F341" s="1044"/>
      <c r="G341" s="1048"/>
      <c r="H341" s="1049"/>
      <c r="I341" s="1049"/>
      <c r="J341" s="1049"/>
      <c r="K341" s="1050"/>
    </row>
    <row r="342" spans="1:11" x14ac:dyDescent="0.25">
      <c r="A342" s="1009"/>
      <c r="B342" s="1010"/>
      <c r="C342" s="1010"/>
      <c r="D342" s="1010"/>
      <c r="E342" s="1010"/>
      <c r="F342" s="1011"/>
      <c r="G342" s="1009"/>
      <c r="H342" s="1010"/>
      <c r="I342" s="1010"/>
      <c r="J342" s="1010"/>
      <c r="K342" s="1011"/>
    </row>
    <row r="343" spans="1:11" x14ac:dyDescent="0.25">
      <c r="A343" s="1012"/>
      <c r="B343" s="1013"/>
      <c r="C343" s="1013"/>
      <c r="D343" s="1013"/>
      <c r="E343" s="1013"/>
      <c r="F343" s="1014"/>
      <c r="G343" s="1012"/>
      <c r="H343" s="1013"/>
      <c r="I343" s="1013"/>
      <c r="J343" s="1013"/>
      <c r="K343" s="1014"/>
    </row>
    <row r="344" spans="1:11" x14ac:dyDescent="0.25">
      <c r="A344" s="1012"/>
      <c r="B344" s="1013"/>
      <c r="C344" s="1013"/>
      <c r="D344" s="1013"/>
      <c r="E344" s="1013"/>
      <c r="F344" s="1014"/>
      <c r="G344" s="1012"/>
      <c r="H344" s="1013"/>
      <c r="I344" s="1013"/>
      <c r="J344" s="1013"/>
      <c r="K344" s="1014"/>
    </row>
    <row r="345" spans="1:11" x14ac:dyDescent="0.25">
      <c r="A345" s="1012"/>
      <c r="B345" s="1013"/>
      <c r="C345" s="1013"/>
      <c r="D345" s="1013"/>
      <c r="E345" s="1013"/>
      <c r="F345" s="1014"/>
      <c r="G345" s="1012"/>
      <c r="H345" s="1013"/>
      <c r="I345" s="1013"/>
      <c r="J345" s="1013"/>
      <c r="K345" s="1014"/>
    </row>
    <row r="346" spans="1:11" x14ac:dyDescent="0.25">
      <c r="A346" s="1012"/>
      <c r="B346" s="1013"/>
      <c r="C346" s="1013"/>
      <c r="D346" s="1013"/>
      <c r="E346" s="1013"/>
      <c r="F346" s="1014"/>
      <c r="G346" s="1012"/>
      <c r="H346" s="1013"/>
      <c r="I346" s="1013"/>
      <c r="J346" s="1013"/>
      <c r="K346" s="1014"/>
    </row>
    <row r="347" spans="1:11" x14ac:dyDescent="0.25">
      <c r="A347" s="1012"/>
      <c r="B347" s="1013"/>
      <c r="C347" s="1013"/>
      <c r="D347" s="1013"/>
      <c r="E347" s="1013"/>
      <c r="F347" s="1014"/>
      <c r="G347" s="1012"/>
      <c r="H347" s="1013"/>
      <c r="I347" s="1013"/>
      <c r="J347" s="1013"/>
      <c r="K347" s="1014"/>
    </row>
    <row r="348" spans="1:11" x14ac:dyDescent="0.25">
      <c r="A348" s="1012"/>
      <c r="B348" s="1013"/>
      <c r="C348" s="1013"/>
      <c r="D348" s="1013"/>
      <c r="E348" s="1013"/>
      <c r="F348" s="1014"/>
      <c r="G348" s="1012"/>
      <c r="H348" s="1013"/>
      <c r="I348" s="1013"/>
      <c r="J348" s="1013"/>
      <c r="K348" s="1014"/>
    </row>
    <row r="349" spans="1:11" x14ac:dyDescent="0.25">
      <c r="A349" s="1012"/>
      <c r="B349" s="1013"/>
      <c r="C349" s="1013"/>
      <c r="D349" s="1013"/>
      <c r="E349" s="1013"/>
      <c r="F349" s="1014"/>
      <c r="G349" s="1012"/>
      <c r="H349" s="1013"/>
      <c r="I349" s="1013"/>
      <c r="J349" s="1013"/>
      <c r="K349" s="1014"/>
    </row>
    <row r="350" spans="1:11" x14ac:dyDescent="0.25">
      <c r="A350" s="1012"/>
      <c r="B350" s="1013"/>
      <c r="C350" s="1013"/>
      <c r="D350" s="1013"/>
      <c r="E350" s="1013"/>
      <c r="F350" s="1014"/>
      <c r="G350" s="1012"/>
      <c r="H350" s="1013"/>
      <c r="I350" s="1013"/>
      <c r="J350" s="1013"/>
      <c r="K350" s="1014"/>
    </row>
    <row r="351" spans="1:11" x14ac:dyDescent="0.25">
      <c r="A351" s="1012"/>
      <c r="B351" s="1013"/>
      <c r="C351" s="1013"/>
      <c r="D351" s="1013"/>
      <c r="E351" s="1013"/>
      <c r="F351" s="1014"/>
      <c r="G351" s="1012"/>
      <c r="H351" s="1013"/>
      <c r="I351" s="1013"/>
      <c r="J351" s="1013"/>
      <c r="K351" s="1014"/>
    </row>
    <row r="352" spans="1:11" x14ac:dyDescent="0.25">
      <c r="A352" s="1012"/>
      <c r="B352" s="1013"/>
      <c r="C352" s="1013"/>
      <c r="D352" s="1013"/>
      <c r="E352" s="1013"/>
      <c r="F352" s="1014"/>
      <c r="G352" s="1012"/>
      <c r="H352" s="1013"/>
      <c r="I352" s="1013"/>
      <c r="J352" s="1013"/>
      <c r="K352" s="1014"/>
    </row>
    <row r="353" spans="1:11" x14ac:dyDescent="0.25">
      <c r="A353" s="1012"/>
      <c r="B353" s="1013"/>
      <c r="C353" s="1013"/>
      <c r="D353" s="1013"/>
      <c r="E353" s="1013"/>
      <c r="F353" s="1014"/>
      <c r="G353" s="1012"/>
      <c r="H353" s="1013"/>
      <c r="I353" s="1013"/>
      <c r="J353" s="1013"/>
      <c r="K353" s="1014"/>
    </row>
    <row r="354" spans="1:11" x14ac:dyDescent="0.25">
      <c r="A354" s="1012"/>
      <c r="B354" s="1013"/>
      <c r="C354" s="1013"/>
      <c r="D354" s="1013"/>
      <c r="E354" s="1013"/>
      <c r="F354" s="1014"/>
      <c r="G354" s="1012"/>
      <c r="H354" s="1013"/>
      <c r="I354" s="1013"/>
      <c r="J354" s="1013"/>
      <c r="K354" s="1014"/>
    </row>
    <row r="355" spans="1:11" ht="15.75" thickBot="1" x14ac:dyDescent="0.3">
      <c r="A355" s="1012"/>
      <c r="B355" s="1013"/>
      <c r="C355" s="1013"/>
      <c r="D355" s="1013"/>
      <c r="E355" s="1013"/>
      <c r="F355" s="1014"/>
      <c r="G355" s="1012"/>
      <c r="H355" s="1013"/>
      <c r="I355" s="1013"/>
      <c r="J355" s="1013"/>
      <c r="K355" s="1014"/>
    </row>
    <row r="356" spans="1:11" x14ac:dyDescent="0.25">
      <c r="A356" s="1039" t="s">
        <v>1042</v>
      </c>
      <c r="B356" s="1040"/>
      <c r="C356" s="1040"/>
      <c r="D356" s="1040"/>
      <c r="E356" s="1040"/>
      <c r="F356" s="1041"/>
      <c r="G356" s="1045" t="s">
        <v>1042</v>
      </c>
      <c r="H356" s="1046"/>
      <c r="I356" s="1046"/>
      <c r="J356" s="1046"/>
      <c r="K356" s="1047"/>
    </row>
    <row r="357" spans="1:11" ht="15.75" thickBot="1" x14ac:dyDescent="0.3">
      <c r="A357" s="1042"/>
      <c r="B357" s="1043"/>
      <c r="C357" s="1043"/>
      <c r="D357" s="1043"/>
      <c r="E357" s="1043"/>
      <c r="F357" s="1044"/>
      <c r="G357" s="1048"/>
      <c r="H357" s="1049"/>
      <c r="I357" s="1049"/>
      <c r="J357" s="1049"/>
      <c r="K357" s="1050"/>
    </row>
    <row r="358" spans="1:11" x14ac:dyDescent="0.25">
      <c r="A358" s="1009" t="s">
        <v>610</v>
      </c>
      <c r="B358" s="1010"/>
      <c r="C358" s="1010"/>
      <c r="D358" s="1010"/>
      <c r="E358" s="1010"/>
      <c r="F358" s="1011"/>
      <c r="G358" s="1009" t="s">
        <v>611</v>
      </c>
      <c r="H358" s="1010"/>
      <c r="I358" s="1010"/>
      <c r="J358" s="1010"/>
      <c r="K358" s="1011"/>
    </row>
    <row r="359" spans="1:11" x14ac:dyDescent="0.25">
      <c r="A359" s="1012"/>
      <c r="B359" s="1013"/>
      <c r="C359" s="1013"/>
      <c r="D359" s="1013"/>
      <c r="E359" s="1013"/>
      <c r="F359" s="1014"/>
      <c r="G359" s="1012"/>
      <c r="H359" s="1013"/>
      <c r="I359" s="1013"/>
      <c r="J359" s="1013"/>
      <c r="K359" s="1014"/>
    </row>
    <row r="360" spans="1:11" x14ac:dyDescent="0.25">
      <c r="A360" s="1012"/>
      <c r="B360" s="1013"/>
      <c r="C360" s="1013"/>
      <c r="D360" s="1013"/>
      <c r="E360" s="1013"/>
      <c r="F360" s="1014"/>
      <c r="G360" s="1012"/>
      <c r="H360" s="1013"/>
      <c r="I360" s="1013"/>
      <c r="J360" s="1013"/>
      <c r="K360" s="1014"/>
    </row>
    <row r="361" spans="1:11" x14ac:dyDescent="0.25">
      <c r="A361" s="1012"/>
      <c r="B361" s="1013"/>
      <c r="C361" s="1013"/>
      <c r="D361" s="1013"/>
      <c r="E361" s="1013"/>
      <c r="F361" s="1014"/>
      <c r="G361" s="1012"/>
      <c r="H361" s="1013"/>
      <c r="I361" s="1013"/>
      <c r="J361" s="1013"/>
      <c r="K361" s="1014"/>
    </row>
    <row r="362" spans="1:11" x14ac:dyDescent="0.25">
      <c r="A362" s="1012"/>
      <c r="B362" s="1013"/>
      <c r="C362" s="1013"/>
      <c r="D362" s="1013"/>
      <c r="E362" s="1013"/>
      <c r="F362" s="1014"/>
      <c r="G362" s="1012"/>
      <c r="H362" s="1013"/>
      <c r="I362" s="1013"/>
      <c r="J362" s="1013"/>
      <c r="K362" s="1014"/>
    </row>
    <row r="363" spans="1:11" x14ac:dyDescent="0.25">
      <c r="A363" s="1012"/>
      <c r="B363" s="1013"/>
      <c r="C363" s="1013"/>
      <c r="D363" s="1013"/>
      <c r="E363" s="1013"/>
      <c r="F363" s="1014"/>
      <c r="G363" s="1012"/>
      <c r="H363" s="1013"/>
      <c r="I363" s="1013"/>
      <c r="J363" s="1013"/>
      <c r="K363" s="1014"/>
    </row>
    <row r="364" spans="1:11" x14ac:dyDescent="0.25">
      <c r="A364" s="1012"/>
      <c r="B364" s="1013"/>
      <c r="C364" s="1013"/>
      <c r="D364" s="1013"/>
      <c r="E364" s="1013"/>
      <c r="F364" s="1014"/>
      <c r="G364" s="1012"/>
      <c r="H364" s="1013"/>
      <c r="I364" s="1013"/>
      <c r="J364" s="1013"/>
      <c r="K364" s="1014"/>
    </row>
    <row r="365" spans="1:11" x14ac:dyDescent="0.25">
      <c r="A365" s="1012"/>
      <c r="B365" s="1013"/>
      <c r="C365" s="1013"/>
      <c r="D365" s="1013"/>
      <c r="E365" s="1013"/>
      <c r="F365" s="1014"/>
      <c r="G365" s="1012"/>
      <c r="H365" s="1013"/>
      <c r="I365" s="1013"/>
      <c r="J365" s="1013"/>
      <c r="K365" s="1014"/>
    </row>
    <row r="366" spans="1:11" x14ac:dyDescent="0.25">
      <c r="A366" s="1012"/>
      <c r="B366" s="1013"/>
      <c r="C366" s="1013"/>
      <c r="D366" s="1013"/>
      <c r="E366" s="1013"/>
      <c r="F366" s="1014"/>
      <c r="G366" s="1012"/>
      <c r="H366" s="1013"/>
      <c r="I366" s="1013"/>
      <c r="J366" s="1013"/>
      <c r="K366" s="1014"/>
    </row>
    <row r="367" spans="1:11" x14ac:dyDescent="0.25">
      <c r="A367" s="1012"/>
      <c r="B367" s="1013"/>
      <c r="C367" s="1013"/>
      <c r="D367" s="1013"/>
      <c r="E367" s="1013"/>
      <c r="F367" s="1014"/>
      <c r="G367" s="1012"/>
      <c r="H367" s="1013"/>
      <c r="I367" s="1013"/>
      <c r="J367" s="1013"/>
      <c r="K367" s="1014"/>
    </row>
    <row r="368" spans="1:11" x14ac:dyDescent="0.25">
      <c r="A368" s="1012"/>
      <c r="B368" s="1013"/>
      <c r="C368" s="1013"/>
      <c r="D368" s="1013"/>
      <c r="E368" s="1013"/>
      <c r="F368" s="1014"/>
      <c r="G368" s="1012"/>
      <c r="H368" s="1013"/>
      <c r="I368" s="1013"/>
      <c r="J368" s="1013"/>
      <c r="K368" s="1014"/>
    </row>
    <row r="369" spans="1:11" x14ac:dyDescent="0.25">
      <c r="A369" s="1012"/>
      <c r="B369" s="1013"/>
      <c r="C369" s="1013"/>
      <c r="D369" s="1013"/>
      <c r="E369" s="1013"/>
      <c r="F369" s="1014"/>
      <c r="G369" s="1012"/>
      <c r="H369" s="1013"/>
      <c r="I369" s="1013"/>
      <c r="J369" s="1013"/>
      <c r="K369" s="1014"/>
    </row>
    <row r="370" spans="1:11" x14ac:dyDescent="0.25">
      <c r="A370" s="1012"/>
      <c r="B370" s="1013"/>
      <c r="C370" s="1013"/>
      <c r="D370" s="1013"/>
      <c r="E370" s="1013"/>
      <c r="F370" s="1014"/>
      <c r="G370" s="1012"/>
      <c r="H370" s="1013"/>
      <c r="I370" s="1013"/>
      <c r="J370" s="1013"/>
      <c r="K370" s="1014"/>
    </row>
    <row r="371" spans="1:11" ht="15.75" thickBot="1" x14ac:dyDescent="0.3">
      <c r="A371" s="1012"/>
      <c r="B371" s="1013"/>
      <c r="C371" s="1013"/>
      <c r="D371" s="1013"/>
      <c r="E371" s="1013"/>
      <c r="F371" s="1014"/>
      <c r="G371" s="1012"/>
      <c r="H371" s="1013"/>
      <c r="I371" s="1013"/>
      <c r="J371" s="1013"/>
      <c r="K371" s="1014"/>
    </row>
    <row r="372" spans="1:11" x14ac:dyDescent="0.25">
      <c r="A372" s="1045" t="s">
        <v>1043</v>
      </c>
      <c r="B372" s="1046"/>
      <c r="C372" s="1046"/>
      <c r="D372" s="1046"/>
      <c r="E372" s="1046"/>
      <c r="F372" s="1047"/>
      <c r="G372" s="1045" t="s">
        <v>1044</v>
      </c>
      <c r="H372" s="1046"/>
      <c r="I372" s="1046"/>
      <c r="J372" s="1046"/>
      <c r="K372" s="1047"/>
    </row>
    <row r="373" spans="1:11" ht="26.25" customHeight="1" thickBot="1" x14ac:dyDescent="0.3">
      <c r="A373" s="1048"/>
      <c r="B373" s="1049"/>
      <c r="C373" s="1049"/>
      <c r="D373" s="1049"/>
      <c r="E373" s="1049"/>
      <c r="F373" s="1050"/>
      <c r="G373" s="1048"/>
      <c r="H373" s="1049"/>
      <c r="I373" s="1049"/>
      <c r="J373" s="1049"/>
      <c r="K373" s="1050"/>
    </row>
    <row r="374" spans="1:11" x14ac:dyDescent="0.25">
      <c r="A374" s="1009" t="s">
        <v>610</v>
      </c>
      <c r="B374" s="1010"/>
      <c r="C374" s="1010"/>
      <c r="D374" s="1010"/>
      <c r="E374" s="1010"/>
      <c r="F374" s="1011"/>
      <c r="G374" s="1009" t="s">
        <v>611</v>
      </c>
      <c r="H374" s="1010"/>
      <c r="I374" s="1010"/>
      <c r="J374" s="1010"/>
      <c r="K374" s="1011"/>
    </row>
    <row r="375" spans="1:11" x14ac:dyDescent="0.25">
      <c r="A375" s="1012"/>
      <c r="B375" s="1013"/>
      <c r="C375" s="1013"/>
      <c r="D375" s="1013"/>
      <c r="E375" s="1013"/>
      <c r="F375" s="1014"/>
      <c r="G375" s="1012"/>
      <c r="H375" s="1013"/>
      <c r="I375" s="1013"/>
      <c r="J375" s="1013"/>
      <c r="K375" s="1014"/>
    </row>
    <row r="376" spans="1:11" x14ac:dyDescent="0.25">
      <c r="A376" s="1012"/>
      <c r="B376" s="1013"/>
      <c r="C376" s="1013"/>
      <c r="D376" s="1013"/>
      <c r="E376" s="1013"/>
      <c r="F376" s="1014"/>
      <c r="G376" s="1012"/>
      <c r="H376" s="1013"/>
      <c r="I376" s="1013"/>
      <c r="J376" s="1013"/>
      <c r="K376" s="1014"/>
    </row>
    <row r="377" spans="1:11" x14ac:dyDescent="0.25">
      <c r="A377" s="1012"/>
      <c r="B377" s="1013"/>
      <c r="C377" s="1013"/>
      <c r="D377" s="1013"/>
      <c r="E377" s="1013"/>
      <c r="F377" s="1014"/>
      <c r="G377" s="1012"/>
      <c r="H377" s="1013"/>
      <c r="I377" s="1013"/>
      <c r="J377" s="1013"/>
      <c r="K377" s="1014"/>
    </row>
    <row r="378" spans="1:11" x14ac:dyDescent="0.25">
      <c r="A378" s="1012"/>
      <c r="B378" s="1013"/>
      <c r="C378" s="1013"/>
      <c r="D378" s="1013"/>
      <c r="E378" s="1013"/>
      <c r="F378" s="1014"/>
      <c r="G378" s="1012"/>
      <c r="H378" s="1013"/>
      <c r="I378" s="1013"/>
      <c r="J378" s="1013"/>
      <c r="K378" s="1014"/>
    </row>
    <row r="379" spans="1:11" x14ac:dyDescent="0.25">
      <c r="A379" s="1012"/>
      <c r="B379" s="1013"/>
      <c r="C379" s="1013"/>
      <c r="D379" s="1013"/>
      <c r="E379" s="1013"/>
      <c r="F379" s="1014"/>
      <c r="G379" s="1012"/>
      <c r="H379" s="1013"/>
      <c r="I379" s="1013"/>
      <c r="J379" s="1013"/>
      <c r="K379" s="1014"/>
    </row>
    <row r="380" spans="1:11" x14ac:dyDescent="0.25">
      <c r="A380" s="1012"/>
      <c r="B380" s="1013"/>
      <c r="C380" s="1013"/>
      <c r="D380" s="1013"/>
      <c r="E380" s="1013"/>
      <c r="F380" s="1014"/>
      <c r="G380" s="1012"/>
      <c r="H380" s="1013"/>
      <c r="I380" s="1013"/>
      <c r="J380" s="1013"/>
      <c r="K380" s="1014"/>
    </row>
    <row r="381" spans="1:11" x14ac:dyDescent="0.25">
      <c r="A381" s="1012"/>
      <c r="B381" s="1013"/>
      <c r="C381" s="1013"/>
      <c r="D381" s="1013"/>
      <c r="E381" s="1013"/>
      <c r="F381" s="1014"/>
      <c r="G381" s="1012"/>
      <c r="H381" s="1013"/>
      <c r="I381" s="1013"/>
      <c r="J381" s="1013"/>
      <c r="K381" s="1014"/>
    </row>
    <row r="382" spans="1:11" x14ac:dyDescent="0.25">
      <c r="A382" s="1012"/>
      <c r="B382" s="1013"/>
      <c r="C382" s="1013"/>
      <c r="D382" s="1013"/>
      <c r="E382" s="1013"/>
      <c r="F382" s="1014"/>
      <c r="G382" s="1012"/>
      <c r="H382" s="1013"/>
      <c r="I382" s="1013"/>
      <c r="J382" s="1013"/>
      <c r="K382" s="1014"/>
    </row>
    <row r="383" spans="1:11" x14ac:dyDescent="0.25">
      <c r="A383" s="1012"/>
      <c r="B383" s="1013"/>
      <c r="C383" s="1013"/>
      <c r="D383" s="1013"/>
      <c r="E383" s="1013"/>
      <c r="F383" s="1014"/>
      <c r="G383" s="1012"/>
      <c r="H383" s="1013"/>
      <c r="I383" s="1013"/>
      <c r="J383" s="1013"/>
      <c r="K383" s="1014"/>
    </row>
    <row r="384" spans="1:11" x14ac:dyDescent="0.25">
      <c r="A384" s="1012"/>
      <c r="B384" s="1013"/>
      <c r="C384" s="1013"/>
      <c r="D384" s="1013"/>
      <c r="E384" s="1013"/>
      <c r="F384" s="1014"/>
      <c r="G384" s="1012"/>
      <c r="H384" s="1013"/>
      <c r="I384" s="1013"/>
      <c r="J384" s="1013"/>
      <c r="K384" s="1014"/>
    </row>
    <row r="385" spans="1:11" x14ac:dyDescent="0.25">
      <c r="A385" s="1012"/>
      <c r="B385" s="1013"/>
      <c r="C385" s="1013"/>
      <c r="D385" s="1013"/>
      <c r="E385" s="1013"/>
      <c r="F385" s="1014"/>
      <c r="G385" s="1012"/>
      <c r="H385" s="1013"/>
      <c r="I385" s="1013"/>
      <c r="J385" s="1013"/>
      <c r="K385" s="1014"/>
    </row>
    <row r="386" spans="1:11" x14ac:dyDescent="0.25">
      <c r="A386" s="1012"/>
      <c r="B386" s="1013"/>
      <c r="C386" s="1013"/>
      <c r="D386" s="1013"/>
      <c r="E386" s="1013"/>
      <c r="F386" s="1014"/>
      <c r="G386" s="1012"/>
      <c r="H386" s="1013"/>
      <c r="I386" s="1013"/>
      <c r="J386" s="1013"/>
      <c r="K386" s="1014"/>
    </row>
    <row r="387" spans="1:11" ht="15.75" thickBot="1" x14ac:dyDescent="0.3">
      <c r="A387" s="1012"/>
      <c r="B387" s="1013"/>
      <c r="C387" s="1013"/>
      <c r="D387" s="1013"/>
      <c r="E387" s="1013"/>
      <c r="F387" s="1014"/>
      <c r="G387" s="1012"/>
      <c r="H387" s="1013"/>
      <c r="I387" s="1013"/>
      <c r="J387" s="1013"/>
      <c r="K387" s="1014"/>
    </row>
    <row r="388" spans="1:11" x14ac:dyDescent="0.25">
      <c r="A388" s="1045" t="s">
        <v>1045</v>
      </c>
      <c r="B388" s="1046"/>
      <c r="C388" s="1046"/>
      <c r="D388" s="1046"/>
      <c r="E388" s="1046"/>
      <c r="F388" s="1047"/>
      <c r="G388" s="1045" t="s">
        <v>1046</v>
      </c>
      <c r="H388" s="1046"/>
      <c r="I388" s="1046"/>
      <c r="J388" s="1046"/>
      <c r="K388" s="1047"/>
    </row>
    <row r="389" spans="1:11" ht="25.5" customHeight="1" thickBot="1" x14ac:dyDescent="0.3">
      <c r="A389" s="1048"/>
      <c r="B389" s="1049"/>
      <c r="C389" s="1049"/>
      <c r="D389" s="1049"/>
      <c r="E389" s="1049"/>
      <c r="F389" s="1050"/>
      <c r="G389" s="1048"/>
      <c r="H389" s="1049"/>
      <c r="I389" s="1049"/>
      <c r="J389" s="1049"/>
      <c r="K389" s="1050"/>
    </row>
    <row r="390" spans="1:11" x14ac:dyDescent="0.25">
      <c r="A390" s="1009" t="s">
        <v>610</v>
      </c>
      <c r="B390" s="1010"/>
      <c r="C390" s="1010"/>
      <c r="D390" s="1010"/>
      <c r="E390" s="1010"/>
      <c r="F390" s="1011"/>
      <c r="G390" s="1009" t="s">
        <v>611</v>
      </c>
      <c r="H390" s="1010"/>
      <c r="I390" s="1010"/>
      <c r="J390" s="1010"/>
      <c r="K390" s="1011"/>
    </row>
    <row r="391" spans="1:11" x14ac:dyDescent="0.25">
      <c r="A391" s="1012"/>
      <c r="B391" s="1013"/>
      <c r="C391" s="1013"/>
      <c r="D391" s="1013"/>
      <c r="E391" s="1013"/>
      <c r="F391" s="1014"/>
      <c r="G391" s="1012"/>
      <c r="H391" s="1013"/>
      <c r="I391" s="1013"/>
      <c r="J391" s="1013"/>
      <c r="K391" s="1014"/>
    </row>
    <row r="392" spans="1:11" x14ac:dyDescent="0.25">
      <c r="A392" s="1012"/>
      <c r="B392" s="1013"/>
      <c r="C392" s="1013"/>
      <c r="D392" s="1013"/>
      <c r="E392" s="1013"/>
      <c r="F392" s="1014"/>
      <c r="G392" s="1012"/>
      <c r="H392" s="1013"/>
      <c r="I392" s="1013"/>
      <c r="J392" s="1013"/>
      <c r="K392" s="1014"/>
    </row>
    <row r="393" spans="1:11" x14ac:dyDescent="0.25">
      <c r="A393" s="1012"/>
      <c r="B393" s="1013"/>
      <c r="C393" s="1013"/>
      <c r="D393" s="1013"/>
      <c r="E393" s="1013"/>
      <c r="F393" s="1014"/>
      <c r="G393" s="1012"/>
      <c r="H393" s="1013"/>
      <c r="I393" s="1013"/>
      <c r="J393" s="1013"/>
      <c r="K393" s="1014"/>
    </row>
    <row r="394" spans="1:11" x14ac:dyDescent="0.25">
      <c r="A394" s="1012"/>
      <c r="B394" s="1013"/>
      <c r="C394" s="1013"/>
      <c r="D394" s="1013"/>
      <c r="E394" s="1013"/>
      <c r="F394" s="1014"/>
      <c r="G394" s="1012"/>
      <c r="H394" s="1013"/>
      <c r="I394" s="1013"/>
      <c r="J394" s="1013"/>
      <c r="K394" s="1014"/>
    </row>
    <row r="395" spans="1:11" x14ac:dyDescent="0.25">
      <c r="A395" s="1012"/>
      <c r="B395" s="1013"/>
      <c r="C395" s="1013"/>
      <c r="D395" s="1013"/>
      <c r="E395" s="1013"/>
      <c r="F395" s="1014"/>
      <c r="G395" s="1012"/>
      <c r="H395" s="1013"/>
      <c r="I395" s="1013"/>
      <c r="J395" s="1013"/>
      <c r="K395" s="1014"/>
    </row>
    <row r="396" spans="1:11" x14ac:dyDescent="0.25">
      <c r="A396" s="1012"/>
      <c r="B396" s="1013"/>
      <c r="C396" s="1013"/>
      <c r="D396" s="1013"/>
      <c r="E396" s="1013"/>
      <c r="F396" s="1014"/>
      <c r="G396" s="1012"/>
      <c r="H396" s="1013"/>
      <c r="I396" s="1013"/>
      <c r="J396" s="1013"/>
      <c r="K396" s="1014"/>
    </row>
    <row r="397" spans="1:11" x14ac:dyDescent="0.25">
      <c r="A397" s="1012"/>
      <c r="B397" s="1013"/>
      <c r="C397" s="1013"/>
      <c r="D397" s="1013"/>
      <c r="E397" s="1013"/>
      <c r="F397" s="1014"/>
      <c r="G397" s="1012"/>
      <c r="H397" s="1013"/>
      <c r="I397" s="1013"/>
      <c r="J397" s="1013"/>
      <c r="K397" s="1014"/>
    </row>
    <row r="398" spans="1:11" x14ac:dyDescent="0.25">
      <c r="A398" s="1012"/>
      <c r="B398" s="1013"/>
      <c r="C398" s="1013"/>
      <c r="D398" s="1013"/>
      <c r="E398" s="1013"/>
      <c r="F398" s="1014"/>
      <c r="G398" s="1012"/>
      <c r="H398" s="1013"/>
      <c r="I398" s="1013"/>
      <c r="J398" s="1013"/>
      <c r="K398" s="1014"/>
    </row>
    <row r="399" spans="1:11" x14ac:dyDescent="0.25">
      <c r="A399" s="1012"/>
      <c r="B399" s="1013"/>
      <c r="C399" s="1013"/>
      <c r="D399" s="1013"/>
      <c r="E399" s="1013"/>
      <c r="F399" s="1014"/>
      <c r="G399" s="1012"/>
      <c r="H399" s="1013"/>
      <c r="I399" s="1013"/>
      <c r="J399" s="1013"/>
      <c r="K399" s="1014"/>
    </row>
    <row r="400" spans="1:11" x14ac:dyDescent="0.25">
      <c r="A400" s="1012"/>
      <c r="B400" s="1013"/>
      <c r="C400" s="1013"/>
      <c r="D400" s="1013"/>
      <c r="E400" s="1013"/>
      <c r="F400" s="1014"/>
      <c r="G400" s="1012"/>
      <c r="H400" s="1013"/>
      <c r="I400" s="1013"/>
      <c r="J400" s="1013"/>
      <c r="K400" s="1014"/>
    </row>
    <row r="401" spans="1:11" x14ac:dyDescent="0.25">
      <c r="A401" s="1012"/>
      <c r="B401" s="1013"/>
      <c r="C401" s="1013"/>
      <c r="D401" s="1013"/>
      <c r="E401" s="1013"/>
      <c r="F401" s="1014"/>
      <c r="G401" s="1012"/>
      <c r="H401" s="1013"/>
      <c r="I401" s="1013"/>
      <c r="J401" s="1013"/>
      <c r="K401" s="1014"/>
    </row>
    <row r="402" spans="1:11" x14ac:dyDescent="0.25">
      <c r="A402" s="1012"/>
      <c r="B402" s="1013"/>
      <c r="C402" s="1013"/>
      <c r="D402" s="1013"/>
      <c r="E402" s="1013"/>
      <c r="F402" s="1014"/>
      <c r="G402" s="1012"/>
      <c r="H402" s="1013"/>
      <c r="I402" s="1013"/>
      <c r="J402" s="1013"/>
      <c r="K402" s="1014"/>
    </row>
    <row r="403" spans="1:11" ht="15.75" thickBot="1" x14ac:dyDescent="0.3">
      <c r="A403" s="1012"/>
      <c r="B403" s="1013"/>
      <c r="C403" s="1013"/>
      <c r="D403" s="1013"/>
      <c r="E403" s="1013"/>
      <c r="F403" s="1014"/>
      <c r="G403" s="1012"/>
      <c r="H403" s="1013"/>
      <c r="I403" s="1013"/>
      <c r="J403" s="1013"/>
      <c r="K403" s="1014"/>
    </row>
    <row r="404" spans="1:11" x14ac:dyDescent="0.25">
      <c r="A404" s="1045" t="s">
        <v>1047</v>
      </c>
      <c r="B404" s="1046"/>
      <c r="C404" s="1046"/>
      <c r="D404" s="1046"/>
      <c r="E404" s="1046"/>
      <c r="F404" s="1047"/>
      <c r="G404" s="1045" t="s">
        <v>1048</v>
      </c>
      <c r="H404" s="1046"/>
      <c r="I404" s="1046"/>
      <c r="J404" s="1046"/>
      <c r="K404" s="1047"/>
    </row>
    <row r="405" spans="1:11" ht="15.75" thickBot="1" x14ac:dyDescent="0.3">
      <c r="A405" s="1048"/>
      <c r="B405" s="1049"/>
      <c r="C405" s="1049"/>
      <c r="D405" s="1049"/>
      <c r="E405" s="1049"/>
      <c r="F405" s="1050"/>
      <c r="G405" s="1048"/>
      <c r="H405" s="1049"/>
      <c r="I405" s="1049"/>
      <c r="J405" s="1049"/>
      <c r="K405" s="1050"/>
    </row>
    <row r="406" spans="1:11" x14ac:dyDescent="0.25">
      <c r="A406" s="1009" t="s">
        <v>610</v>
      </c>
      <c r="B406" s="1010"/>
      <c r="C406" s="1010"/>
      <c r="D406" s="1010"/>
      <c r="E406" s="1010"/>
      <c r="F406" s="1011"/>
      <c r="G406" s="1009" t="s">
        <v>611</v>
      </c>
      <c r="H406" s="1010"/>
      <c r="I406" s="1010"/>
      <c r="J406" s="1010"/>
      <c r="K406" s="1011"/>
    </row>
    <row r="407" spans="1:11" x14ac:dyDescent="0.25">
      <c r="A407" s="1012"/>
      <c r="B407" s="1013"/>
      <c r="C407" s="1013"/>
      <c r="D407" s="1013"/>
      <c r="E407" s="1013"/>
      <c r="F407" s="1014"/>
      <c r="G407" s="1012"/>
      <c r="H407" s="1013"/>
      <c r="I407" s="1013"/>
      <c r="J407" s="1013"/>
      <c r="K407" s="1014"/>
    </row>
    <row r="408" spans="1:11" x14ac:dyDescent="0.25">
      <c r="A408" s="1012"/>
      <c r="B408" s="1013"/>
      <c r="C408" s="1013"/>
      <c r="D408" s="1013"/>
      <c r="E408" s="1013"/>
      <c r="F408" s="1014"/>
      <c r="G408" s="1012"/>
      <c r="H408" s="1013"/>
      <c r="I408" s="1013"/>
      <c r="J408" s="1013"/>
      <c r="K408" s="1014"/>
    </row>
    <row r="409" spans="1:11" x14ac:dyDescent="0.25">
      <c r="A409" s="1012"/>
      <c r="B409" s="1013"/>
      <c r="C409" s="1013"/>
      <c r="D409" s="1013"/>
      <c r="E409" s="1013"/>
      <c r="F409" s="1014"/>
      <c r="G409" s="1012"/>
      <c r="H409" s="1013"/>
      <c r="I409" s="1013"/>
      <c r="J409" s="1013"/>
      <c r="K409" s="1014"/>
    </row>
    <row r="410" spans="1:11" x14ac:dyDescent="0.25">
      <c r="A410" s="1012"/>
      <c r="B410" s="1013"/>
      <c r="C410" s="1013"/>
      <c r="D410" s="1013"/>
      <c r="E410" s="1013"/>
      <c r="F410" s="1014"/>
      <c r="G410" s="1012"/>
      <c r="H410" s="1013"/>
      <c r="I410" s="1013"/>
      <c r="J410" s="1013"/>
      <c r="K410" s="1014"/>
    </row>
    <row r="411" spans="1:11" x14ac:dyDescent="0.25">
      <c r="A411" s="1012"/>
      <c r="B411" s="1013"/>
      <c r="C411" s="1013"/>
      <c r="D411" s="1013"/>
      <c r="E411" s="1013"/>
      <c r="F411" s="1014"/>
      <c r="G411" s="1012"/>
      <c r="H411" s="1013"/>
      <c r="I411" s="1013"/>
      <c r="J411" s="1013"/>
      <c r="K411" s="1014"/>
    </row>
    <row r="412" spans="1:11" x14ac:dyDescent="0.25">
      <c r="A412" s="1012"/>
      <c r="B412" s="1013"/>
      <c r="C412" s="1013"/>
      <c r="D412" s="1013"/>
      <c r="E412" s="1013"/>
      <c r="F412" s="1014"/>
      <c r="G412" s="1012"/>
      <c r="H412" s="1013"/>
      <c r="I412" s="1013"/>
      <c r="J412" s="1013"/>
      <c r="K412" s="1014"/>
    </row>
    <row r="413" spans="1:11" x14ac:dyDescent="0.25">
      <c r="A413" s="1012"/>
      <c r="B413" s="1013"/>
      <c r="C413" s="1013"/>
      <c r="D413" s="1013"/>
      <c r="E413" s="1013"/>
      <c r="F413" s="1014"/>
      <c r="G413" s="1012"/>
      <c r="H413" s="1013"/>
      <c r="I413" s="1013"/>
      <c r="J413" s="1013"/>
      <c r="K413" s="1014"/>
    </row>
    <row r="414" spans="1:11" x14ac:dyDescent="0.25">
      <c r="A414" s="1012"/>
      <c r="B414" s="1013"/>
      <c r="C414" s="1013"/>
      <c r="D414" s="1013"/>
      <c r="E414" s="1013"/>
      <c r="F414" s="1014"/>
      <c r="G414" s="1012"/>
      <c r="H414" s="1013"/>
      <c r="I414" s="1013"/>
      <c r="J414" s="1013"/>
      <c r="K414" s="1014"/>
    </row>
    <row r="415" spans="1:11" x14ac:dyDescent="0.25">
      <c r="A415" s="1012"/>
      <c r="B415" s="1013"/>
      <c r="C415" s="1013"/>
      <c r="D415" s="1013"/>
      <c r="E415" s="1013"/>
      <c r="F415" s="1014"/>
      <c r="G415" s="1012"/>
      <c r="H415" s="1013"/>
      <c r="I415" s="1013"/>
      <c r="J415" s="1013"/>
      <c r="K415" s="1014"/>
    </row>
    <row r="416" spans="1:11" x14ac:dyDescent="0.25">
      <c r="A416" s="1012"/>
      <c r="B416" s="1013"/>
      <c r="C416" s="1013"/>
      <c r="D416" s="1013"/>
      <c r="E416" s="1013"/>
      <c r="F416" s="1014"/>
      <c r="G416" s="1012"/>
      <c r="H416" s="1013"/>
      <c r="I416" s="1013"/>
      <c r="J416" s="1013"/>
      <c r="K416" s="1014"/>
    </row>
    <row r="417" spans="1:11" x14ac:dyDescent="0.25">
      <c r="A417" s="1012"/>
      <c r="B417" s="1013"/>
      <c r="C417" s="1013"/>
      <c r="D417" s="1013"/>
      <c r="E417" s="1013"/>
      <c r="F417" s="1014"/>
      <c r="G417" s="1012"/>
      <c r="H417" s="1013"/>
      <c r="I417" s="1013"/>
      <c r="J417" s="1013"/>
      <c r="K417" s="1014"/>
    </row>
    <row r="418" spans="1:11" x14ac:dyDescent="0.25">
      <c r="A418" s="1012"/>
      <c r="B418" s="1013"/>
      <c r="C418" s="1013"/>
      <c r="D418" s="1013"/>
      <c r="E418" s="1013"/>
      <c r="F418" s="1014"/>
      <c r="G418" s="1012"/>
      <c r="H418" s="1013"/>
      <c r="I418" s="1013"/>
      <c r="J418" s="1013"/>
      <c r="K418" s="1014"/>
    </row>
    <row r="419" spans="1:11" ht="15.75" thickBot="1" x14ac:dyDescent="0.3">
      <c r="A419" s="1012"/>
      <c r="B419" s="1013"/>
      <c r="C419" s="1013"/>
      <c r="D419" s="1013"/>
      <c r="E419" s="1013"/>
      <c r="F419" s="1014"/>
      <c r="G419" s="1012"/>
      <c r="H419" s="1013"/>
      <c r="I419" s="1013"/>
      <c r="J419" s="1013"/>
      <c r="K419" s="1014"/>
    </row>
    <row r="420" spans="1:11" x14ac:dyDescent="0.25">
      <c r="A420" s="1045" t="s">
        <v>833</v>
      </c>
      <c r="B420" s="1046"/>
      <c r="C420" s="1046"/>
      <c r="D420" s="1046"/>
      <c r="E420" s="1046"/>
      <c r="F420" s="1047"/>
      <c r="G420" s="1045" t="s">
        <v>1049</v>
      </c>
      <c r="H420" s="1046"/>
      <c r="I420" s="1046"/>
      <c r="J420" s="1046"/>
      <c r="K420" s="1047"/>
    </row>
    <row r="421" spans="1:11" ht="15.75" thickBot="1" x14ac:dyDescent="0.3">
      <c r="A421" s="1048"/>
      <c r="B421" s="1049"/>
      <c r="C421" s="1049"/>
      <c r="D421" s="1049"/>
      <c r="E421" s="1049"/>
      <c r="F421" s="1050"/>
      <c r="G421" s="1048"/>
      <c r="H421" s="1049"/>
      <c r="I421" s="1049"/>
      <c r="J421" s="1049"/>
      <c r="K421" s="1050"/>
    </row>
    <row r="422" spans="1:11" x14ac:dyDescent="0.25">
      <c r="A422" s="1009" t="s">
        <v>610</v>
      </c>
      <c r="B422" s="1010"/>
      <c r="C422" s="1010"/>
      <c r="D422" s="1010"/>
      <c r="E422" s="1010"/>
      <c r="F422" s="1011"/>
      <c r="G422" s="1009" t="s">
        <v>611</v>
      </c>
      <c r="H422" s="1010"/>
      <c r="I422" s="1010"/>
      <c r="J422" s="1010"/>
      <c r="K422" s="1011"/>
    </row>
    <row r="423" spans="1:11" x14ac:dyDescent="0.25">
      <c r="A423" s="1012"/>
      <c r="B423" s="1013"/>
      <c r="C423" s="1013"/>
      <c r="D423" s="1013"/>
      <c r="E423" s="1013"/>
      <c r="F423" s="1014"/>
      <c r="G423" s="1012"/>
      <c r="H423" s="1013"/>
      <c r="I423" s="1013"/>
      <c r="J423" s="1013"/>
      <c r="K423" s="1014"/>
    </row>
    <row r="424" spans="1:11" x14ac:dyDescent="0.25">
      <c r="A424" s="1012"/>
      <c r="B424" s="1013"/>
      <c r="C424" s="1013"/>
      <c r="D424" s="1013"/>
      <c r="E424" s="1013"/>
      <c r="F424" s="1014"/>
      <c r="G424" s="1012"/>
      <c r="H424" s="1013"/>
      <c r="I424" s="1013"/>
      <c r="J424" s="1013"/>
      <c r="K424" s="1014"/>
    </row>
    <row r="425" spans="1:11" x14ac:dyDescent="0.25">
      <c r="A425" s="1012"/>
      <c r="B425" s="1013"/>
      <c r="C425" s="1013"/>
      <c r="D425" s="1013"/>
      <c r="E425" s="1013"/>
      <c r="F425" s="1014"/>
      <c r="G425" s="1012"/>
      <c r="H425" s="1013"/>
      <c r="I425" s="1013"/>
      <c r="J425" s="1013"/>
      <c r="K425" s="1014"/>
    </row>
    <row r="426" spans="1:11" x14ac:dyDescent="0.25">
      <c r="A426" s="1012"/>
      <c r="B426" s="1013"/>
      <c r="C426" s="1013"/>
      <c r="D426" s="1013"/>
      <c r="E426" s="1013"/>
      <c r="F426" s="1014"/>
      <c r="G426" s="1012"/>
      <c r="H426" s="1013"/>
      <c r="I426" s="1013"/>
      <c r="J426" s="1013"/>
      <c r="K426" s="1014"/>
    </row>
    <row r="427" spans="1:11" x14ac:dyDescent="0.25">
      <c r="A427" s="1012"/>
      <c r="B427" s="1013"/>
      <c r="C427" s="1013"/>
      <c r="D427" s="1013"/>
      <c r="E427" s="1013"/>
      <c r="F427" s="1014"/>
      <c r="G427" s="1012"/>
      <c r="H427" s="1013"/>
      <c r="I427" s="1013"/>
      <c r="J427" s="1013"/>
      <c r="K427" s="1014"/>
    </row>
    <row r="428" spans="1:11" x14ac:dyDescent="0.25">
      <c r="A428" s="1012"/>
      <c r="B428" s="1013"/>
      <c r="C428" s="1013"/>
      <c r="D428" s="1013"/>
      <c r="E428" s="1013"/>
      <c r="F428" s="1014"/>
      <c r="G428" s="1012"/>
      <c r="H428" s="1013"/>
      <c r="I428" s="1013"/>
      <c r="J428" s="1013"/>
      <c r="K428" s="1014"/>
    </row>
    <row r="429" spans="1:11" x14ac:dyDescent="0.25">
      <c r="A429" s="1012"/>
      <c r="B429" s="1013"/>
      <c r="C429" s="1013"/>
      <c r="D429" s="1013"/>
      <c r="E429" s="1013"/>
      <c r="F429" s="1014"/>
      <c r="G429" s="1012"/>
      <c r="H429" s="1013"/>
      <c r="I429" s="1013"/>
      <c r="J429" s="1013"/>
      <c r="K429" s="1014"/>
    </row>
    <row r="430" spans="1:11" x14ac:dyDescent="0.25">
      <c r="A430" s="1012"/>
      <c r="B430" s="1013"/>
      <c r="C430" s="1013"/>
      <c r="D430" s="1013"/>
      <c r="E430" s="1013"/>
      <c r="F430" s="1014"/>
      <c r="G430" s="1012"/>
      <c r="H430" s="1013"/>
      <c r="I430" s="1013"/>
      <c r="J430" s="1013"/>
      <c r="K430" s="1014"/>
    </row>
    <row r="431" spans="1:11" x14ac:dyDescent="0.25">
      <c r="A431" s="1012"/>
      <c r="B431" s="1013"/>
      <c r="C431" s="1013"/>
      <c r="D431" s="1013"/>
      <c r="E431" s="1013"/>
      <c r="F431" s="1014"/>
      <c r="G431" s="1012"/>
      <c r="H431" s="1013"/>
      <c r="I431" s="1013"/>
      <c r="J431" s="1013"/>
      <c r="K431" s="1014"/>
    </row>
    <row r="432" spans="1:11" x14ac:dyDescent="0.25">
      <c r="A432" s="1012"/>
      <c r="B432" s="1013"/>
      <c r="C432" s="1013"/>
      <c r="D432" s="1013"/>
      <c r="E432" s="1013"/>
      <c r="F432" s="1014"/>
      <c r="G432" s="1012"/>
      <c r="H432" s="1013"/>
      <c r="I432" s="1013"/>
      <c r="J432" s="1013"/>
      <c r="K432" s="1014"/>
    </row>
    <row r="433" spans="1:11" x14ac:dyDescent="0.25">
      <c r="A433" s="1012"/>
      <c r="B433" s="1013"/>
      <c r="C433" s="1013"/>
      <c r="D433" s="1013"/>
      <c r="E433" s="1013"/>
      <c r="F433" s="1014"/>
      <c r="G433" s="1012"/>
      <c r="H433" s="1013"/>
      <c r="I433" s="1013"/>
      <c r="J433" s="1013"/>
      <c r="K433" s="1014"/>
    </row>
    <row r="434" spans="1:11" x14ac:dyDescent="0.25">
      <c r="A434" s="1012"/>
      <c r="B434" s="1013"/>
      <c r="C434" s="1013"/>
      <c r="D434" s="1013"/>
      <c r="E434" s="1013"/>
      <c r="F434" s="1014"/>
      <c r="G434" s="1012"/>
      <c r="H434" s="1013"/>
      <c r="I434" s="1013"/>
      <c r="J434" s="1013"/>
      <c r="K434" s="1014"/>
    </row>
    <row r="435" spans="1:11" ht="15.75" thickBot="1" x14ac:dyDescent="0.3">
      <c r="A435" s="1012"/>
      <c r="B435" s="1013"/>
      <c r="C435" s="1013"/>
      <c r="D435" s="1013"/>
      <c r="E435" s="1013"/>
      <c r="F435" s="1014"/>
      <c r="G435" s="1012"/>
      <c r="H435" s="1013"/>
      <c r="I435" s="1013"/>
      <c r="J435" s="1013"/>
      <c r="K435" s="1014"/>
    </row>
    <row r="436" spans="1:11" x14ac:dyDescent="0.25">
      <c r="A436" s="1045" t="s">
        <v>1050</v>
      </c>
      <c r="B436" s="1046"/>
      <c r="C436" s="1046"/>
      <c r="D436" s="1046"/>
      <c r="E436" s="1046"/>
      <c r="F436" s="1047"/>
      <c r="G436" s="1045" t="s">
        <v>1051</v>
      </c>
      <c r="H436" s="1046"/>
      <c r="I436" s="1046"/>
      <c r="J436" s="1046"/>
      <c r="K436" s="1047"/>
    </row>
    <row r="437" spans="1:11" ht="15.75" thickBot="1" x14ac:dyDescent="0.3">
      <c r="A437" s="1048"/>
      <c r="B437" s="1049"/>
      <c r="C437" s="1049"/>
      <c r="D437" s="1049"/>
      <c r="E437" s="1049"/>
      <c r="F437" s="1050"/>
      <c r="G437" s="1048"/>
      <c r="H437" s="1049"/>
      <c r="I437" s="1049"/>
      <c r="J437" s="1049"/>
      <c r="K437" s="1050"/>
    </row>
    <row r="438" spans="1:11" x14ac:dyDescent="0.25">
      <c r="A438" s="1009" t="s">
        <v>610</v>
      </c>
      <c r="B438" s="1010"/>
      <c r="C438" s="1010"/>
      <c r="D438" s="1010"/>
      <c r="E438" s="1010"/>
      <c r="F438" s="1011"/>
      <c r="G438" s="1009" t="s">
        <v>611</v>
      </c>
      <c r="H438" s="1010"/>
      <c r="I438" s="1010"/>
      <c r="J438" s="1010"/>
      <c r="K438" s="1011"/>
    </row>
    <row r="439" spans="1:11" x14ac:dyDescent="0.25">
      <c r="A439" s="1012"/>
      <c r="B439" s="1013"/>
      <c r="C439" s="1013"/>
      <c r="D439" s="1013"/>
      <c r="E439" s="1013"/>
      <c r="F439" s="1014"/>
      <c r="G439" s="1012"/>
      <c r="H439" s="1013"/>
      <c r="I439" s="1013"/>
      <c r="J439" s="1013"/>
      <c r="K439" s="1014"/>
    </row>
    <row r="440" spans="1:11" x14ac:dyDescent="0.25">
      <c r="A440" s="1012"/>
      <c r="B440" s="1013"/>
      <c r="C440" s="1013"/>
      <c r="D440" s="1013"/>
      <c r="E440" s="1013"/>
      <c r="F440" s="1014"/>
      <c r="G440" s="1012"/>
      <c r="H440" s="1013"/>
      <c r="I440" s="1013"/>
      <c r="J440" s="1013"/>
      <c r="K440" s="1014"/>
    </row>
    <row r="441" spans="1:11" x14ac:dyDescent="0.25">
      <c r="A441" s="1012"/>
      <c r="B441" s="1013"/>
      <c r="C441" s="1013"/>
      <c r="D441" s="1013"/>
      <c r="E441" s="1013"/>
      <c r="F441" s="1014"/>
      <c r="G441" s="1012"/>
      <c r="H441" s="1013"/>
      <c r="I441" s="1013"/>
      <c r="J441" s="1013"/>
      <c r="K441" s="1014"/>
    </row>
    <row r="442" spans="1:11" x14ac:dyDescent="0.25">
      <c r="A442" s="1012"/>
      <c r="B442" s="1013"/>
      <c r="C442" s="1013"/>
      <c r="D442" s="1013"/>
      <c r="E442" s="1013"/>
      <c r="F442" s="1014"/>
      <c r="G442" s="1012"/>
      <c r="H442" s="1013"/>
      <c r="I442" s="1013"/>
      <c r="J442" s="1013"/>
      <c r="K442" s="1014"/>
    </row>
    <row r="443" spans="1:11" x14ac:dyDescent="0.25">
      <c r="A443" s="1012"/>
      <c r="B443" s="1013"/>
      <c r="C443" s="1013"/>
      <c r="D443" s="1013"/>
      <c r="E443" s="1013"/>
      <c r="F443" s="1014"/>
      <c r="G443" s="1012"/>
      <c r="H443" s="1013"/>
      <c r="I443" s="1013"/>
      <c r="J443" s="1013"/>
      <c r="K443" s="1014"/>
    </row>
    <row r="444" spans="1:11" x14ac:dyDescent="0.25">
      <c r="A444" s="1012"/>
      <c r="B444" s="1013"/>
      <c r="C444" s="1013"/>
      <c r="D444" s="1013"/>
      <c r="E444" s="1013"/>
      <c r="F444" s="1014"/>
      <c r="G444" s="1012"/>
      <c r="H444" s="1013"/>
      <c r="I444" s="1013"/>
      <c r="J444" s="1013"/>
      <c r="K444" s="1014"/>
    </row>
    <row r="445" spans="1:11" x14ac:dyDescent="0.25">
      <c r="A445" s="1012"/>
      <c r="B445" s="1013"/>
      <c r="C445" s="1013"/>
      <c r="D445" s="1013"/>
      <c r="E445" s="1013"/>
      <c r="F445" s="1014"/>
      <c r="G445" s="1012"/>
      <c r="H445" s="1013"/>
      <c r="I445" s="1013"/>
      <c r="J445" s="1013"/>
      <c r="K445" s="1014"/>
    </row>
    <row r="446" spans="1:11" x14ac:dyDescent="0.25">
      <c r="A446" s="1012"/>
      <c r="B446" s="1013"/>
      <c r="C446" s="1013"/>
      <c r="D446" s="1013"/>
      <c r="E446" s="1013"/>
      <c r="F446" s="1014"/>
      <c r="G446" s="1012"/>
      <c r="H446" s="1013"/>
      <c r="I446" s="1013"/>
      <c r="J446" s="1013"/>
      <c r="K446" s="1014"/>
    </row>
    <row r="447" spans="1:11" x14ac:dyDescent="0.25">
      <c r="A447" s="1012"/>
      <c r="B447" s="1013"/>
      <c r="C447" s="1013"/>
      <c r="D447" s="1013"/>
      <c r="E447" s="1013"/>
      <c r="F447" s="1014"/>
      <c r="G447" s="1012"/>
      <c r="H447" s="1013"/>
      <c r="I447" s="1013"/>
      <c r="J447" s="1013"/>
      <c r="K447" s="1014"/>
    </row>
    <row r="448" spans="1:11" x14ac:dyDescent="0.25">
      <c r="A448" s="1012"/>
      <c r="B448" s="1013"/>
      <c r="C448" s="1013"/>
      <c r="D448" s="1013"/>
      <c r="E448" s="1013"/>
      <c r="F448" s="1014"/>
      <c r="G448" s="1012"/>
      <c r="H448" s="1013"/>
      <c r="I448" s="1013"/>
      <c r="J448" s="1013"/>
      <c r="K448" s="1014"/>
    </row>
    <row r="449" spans="1:11" x14ac:dyDescent="0.25">
      <c r="A449" s="1012"/>
      <c r="B449" s="1013"/>
      <c r="C449" s="1013"/>
      <c r="D449" s="1013"/>
      <c r="E449" s="1013"/>
      <c r="F449" s="1014"/>
      <c r="G449" s="1012"/>
      <c r="H449" s="1013"/>
      <c r="I449" s="1013"/>
      <c r="J449" s="1013"/>
      <c r="K449" s="1014"/>
    </row>
    <row r="450" spans="1:11" x14ac:dyDescent="0.25">
      <c r="A450" s="1012"/>
      <c r="B450" s="1013"/>
      <c r="C450" s="1013"/>
      <c r="D450" s="1013"/>
      <c r="E450" s="1013"/>
      <c r="F450" s="1014"/>
      <c r="G450" s="1012"/>
      <c r="H450" s="1013"/>
      <c r="I450" s="1013"/>
      <c r="J450" s="1013"/>
      <c r="K450" s="1014"/>
    </row>
    <row r="451" spans="1:11" ht="15.75" thickBot="1" x14ac:dyDescent="0.3">
      <c r="A451" s="1012"/>
      <c r="B451" s="1013"/>
      <c r="C451" s="1013"/>
      <c r="D451" s="1013"/>
      <c r="E451" s="1013"/>
      <c r="F451" s="1014"/>
      <c r="G451" s="1012"/>
      <c r="H451" s="1013"/>
      <c r="I451" s="1013"/>
      <c r="J451" s="1013"/>
      <c r="K451" s="1014"/>
    </row>
    <row r="452" spans="1:11" x14ac:dyDescent="0.25">
      <c r="A452" s="1045" t="s">
        <v>1052</v>
      </c>
      <c r="B452" s="1046"/>
      <c r="C452" s="1046"/>
      <c r="D452" s="1046"/>
      <c r="E452" s="1046"/>
      <c r="F452" s="1047"/>
      <c r="G452" s="1045" t="s">
        <v>1053</v>
      </c>
      <c r="H452" s="1046"/>
      <c r="I452" s="1046"/>
      <c r="J452" s="1046"/>
      <c r="K452" s="1047"/>
    </row>
    <row r="453" spans="1:11" ht="15.75" thickBot="1" x14ac:dyDescent="0.3">
      <c r="A453" s="1048"/>
      <c r="B453" s="1049"/>
      <c r="C453" s="1049"/>
      <c r="D453" s="1049"/>
      <c r="E453" s="1049"/>
      <c r="F453" s="1050"/>
      <c r="G453" s="1048"/>
      <c r="H453" s="1049"/>
      <c r="I453" s="1049"/>
      <c r="J453" s="1049"/>
      <c r="K453" s="1050"/>
    </row>
    <row r="454" spans="1:11" x14ac:dyDescent="0.25">
      <c r="A454" s="1009" t="s">
        <v>610</v>
      </c>
      <c r="B454" s="1010"/>
      <c r="C454" s="1010"/>
      <c r="D454" s="1010"/>
      <c r="E454" s="1010"/>
      <c r="F454" s="1011"/>
      <c r="G454" s="1009" t="s">
        <v>611</v>
      </c>
      <c r="H454" s="1010"/>
      <c r="I454" s="1010"/>
      <c r="J454" s="1010"/>
      <c r="K454" s="1011"/>
    </row>
    <row r="455" spans="1:11" x14ac:dyDescent="0.25">
      <c r="A455" s="1012"/>
      <c r="B455" s="1013"/>
      <c r="C455" s="1013"/>
      <c r="D455" s="1013"/>
      <c r="E455" s="1013"/>
      <c r="F455" s="1014"/>
      <c r="G455" s="1012"/>
      <c r="H455" s="1013"/>
      <c r="I455" s="1013"/>
      <c r="J455" s="1013"/>
      <c r="K455" s="1014"/>
    </row>
    <row r="456" spans="1:11" x14ac:dyDescent="0.25">
      <c r="A456" s="1012"/>
      <c r="B456" s="1013"/>
      <c r="C456" s="1013"/>
      <c r="D456" s="1013"/>
      <c r="E456" s="1013"/>
      <c r="F456" s="1014"/>
      <c r="G456" s="1012"/>
      <c r="H456" s="1013"/>
      <c r="I456" s="1013"/>
      <c r="J456" s="1013"/>
      <c r="K456" s="1014"/>
    </row>
    <row r="457" spans="1:11" x14ac:dyDescent="0.25">
      <c r="A457" s="1012"/>
      <c r="B457" s="1013"/>
      <c r="C457" s="1013"/>
      <c r="D457" s="1013"/>
      <c r="E457" s="1013"/>
      <c r="F457" s="1014"/>
      <c r="G457" s="1012"/>
      <c r="H457" s="1013"/>
      <c r="I457" s="1013"/>
      <c r="J457" s="1013"/>
      <c r="K457" s="1014"/>
    </row>
    <row r="458" spans="1:11" x14ac:dyDescent="0.25">
      <c r="A458" s="1012"/>
      <c r="B458" s="1013"/>
      <c r="C458" s="1013"/>
      <c r="D458" s="1013"/>
      <c r="E458" s="1013"/>
      <c r="F458" s="1014"/>
      <c r="G458" s="1012"/>
      <c r="H458" s="1013"/>
      <c r="I458" s="1013"/>
      <c r="J458" s="1013"/>
      <c r="K458" s="1014"/>
    </row>
    <row r="459" spans="1:11" x14ac:dyDescent="0.25">
      <c r="A459" s="1012"/>
      <c r="B459" s="1013"/>
      <c r="C459" s="1013"/>
      <c r="D459" s="1013"/>
      <c r="E459" s="1013"/>
      <c r="F459" s="1014"/>
      <c r="G459" s="1012"/>
      <c r="H459" s="1013"/>
      <c r="I459" s="1013"/>
      <c r="J459" s="1013"/>
      <c r="K459" s="1014"/>
    </row>
    <row r="460" spans="1:11" x14ac:dyDescent="0.25">
      <c r="A460" s="1012"/>
      <c r="B460" s="1013"/>
      <c r="C460" s="1013"/>
      <c r="D460" s="1013"/>
      <c r="E460" s="1013"/>
      <c r="F460" s="1014"/>
      <c r="G460" s="1012"/>
      <c r="H460" s="1013"/>
      <c r="I460" s="1013"/>
      <c r="J460" s="1013"/>
      <c r="K460" s="1014"/>
    </row>
    <row r="461" spans="1:11" x14ac:dyDescent="0.25">
      <c r="A461" s="1012"/>
      <c r="B461" s="1013"/>
      <c r="C461" s="1013"/>
      <c r="D461" s="1013"/>
      <c r="E461" s="1013"/>
      <c r="F461" s="1014"/>
      <c r="G461" s="1012"/>
      <c r="H461" s="1013"/>
      <c r="I461" s="1013"/>
      <c r="J461" s="1013"/>
      <c r="K461" s="1014"/>
    </row>
    <row r="462" spans="1:11" x14ac:dyDescent="0.25">
      <c r="A462" s="1012"/>
      <c r="B462" s="1013"/>
      <c r="C462" s="1013"/>
      <c r="D462" s="1013"/>
      <c r="E462" s="1013"/>
      <c r="F462" s="1014"/>
      <c r="G462" s="1012"/>
      <c r="H462" s="1013"/>
      <c r="I462" s="1013"/>
      <c r="J462" s="1013"/>
      <c r="K462" s="1014"/>
    </row>
    <row r="463" spans="1:11" x14ac:dyDescent="0.25">
      <c r="A463" s="1012"/>
      <c r="B463" s="1013"/>
      <c r="C463" s="1013"/>
      <c r="D463" s="1013"/>
      <c r="E463" s="1013"/>
      <c r="F463" s="1014"/>
      <c r="G463" s="1012"/>
      <c r="H463" s="1013"/>
      <c r="I463" s="1013"/>
      <c r="J463" s="1013"/>
      <c r="K463" s="1014"/>
    </row>
    <row r="464" spans="1:11" x14ac:dyDescent="0.25">
      <c r="A464" s="1012"/>
      <c r="B464" s="1013"/>
      <c r="C464" s="1013"/>
      <c r="D464" s="1013"/>
      <c r="E464" s="1013"/>
      <c r="F464" s="1014"/>
      <c r="G464" s="1012"/>
      <c r="H464" s="1013"/>
      <c r="I464" s="1013"/>
      <c r="J464" s="1013"/>
      <c r="K464" s="1014"/>
    </row>
    <row r="465" spans="1:11" x14ac:dyDescent="0.25">
      <c r="A465" s="1012"/>
      <c r="B465" s="1013"/>
      <c r="C465" s="1013"/>
      <c r="D465" s="1013"/>
      <c r="E465" s="1013"/>
      <c r="F465" s="1014"/>
      <c r="G465" s="1012"/>
      <c r="H465" s="1013"/>
      <c r="I465" s="1013"/>
      <c r="J465" s="1013"/>
      <c r="K465" s="1014"/>
    </row>
    <row r="466" spans="1:11" x14ac:dyDescent="0.25">
      <c r="A466" s="1012"/>
      <c r="B466" s="1013"/>
      <c r="C466" s="1013"/>
      <c r="D466" s="1013"/>
      <c r="E466" s="1013"/>
      <c r="F466" s="1014"/>
      <c r="G466" s="1012"/>
      <c r="H466" s="1013"/>
      <c r="I466" s="1013"/>
      <c r="J466" s="1013"/>
      <c r="K466" s="1014"/>
    </row>
    <row r="467" spans="1:11" ht="15.75" thickBot="1" x14ac:dyDescent="0.3">
      <c r="A467" s="1012"/>
      <c r="B467" s="1013"/>
      <c r="C467" s="1013"/>
      <c r="D467" s="1013"/>
      <c r="E467" s="1013"/>
      <c r="F467" s="1014"/>
      <c r="G467" s="1012"/>
      <c r="H467" s="1013"/>
      <c r="I467" s="1013"/>
      <c r="J467" s="1013"/>
      <c r="K467" s="1014"/>
    </row>
    <row r="468" spans="1:11" x14ac:dyDescent="0.25">
      <c r="A468" s="1045" t="s">
        <v>1054</v>
      </c>
      <c r="B468" s="1046"/>
      <c r="C468" s="1046"/>
      <c r="D468" s="1046"/>
      <c r="E468" s="1046"/>
      <c r="F468" s="1047"/>
      <c r="G468" s="1045" t="s">
        <v>1054</v>
      </c>
      <c r="H468" s="1046"/>
      <c r="I468" s="1046"/>
      <c r="J468" s="1046"/>
      <c r="K468" s="1047"/>
    </row>
    <row r="469" spans="1:11" ht="15.75" thickBot="1" x14ac:dyDescent="0.3">
      <c r="A469" s="1048"/>
      <c r="B469" s="1049"/>
      <c r="C469" s="1049"/>
      <c r="D469" s="1049"/>
      <c r="E469" s="1049"/>
      <c r="F469" s="1050"/>
      <c r="G469" s="1048"/>
      <c r="H469" s="1049"/>
      <c r="I469" s="1049"/>
      <c r="J469" s="1049"/>
      <c r="K469" s="1050"/>
    </row>
  </sheetData>
  <mergeCells count="123">
    <mergeCell ref="A468:F469"/>
    <mergeCell ref="G468:K469"/>
    <mergeCell ref="A438:F451"/>
    <mergeCell ref="G438:K451"/>
    <mergeCell ref="A452:F453"/>
    <mergeCell ref="G452:K453"/>
    <mergeCell ref="A454:F467"/>
    <mergeCell ref="G454:K467"/>
    <mergeCell ref="A420:F421"/>
    <mergeCell ref="G420:K421"/>
    <mergeCell ref="A422:F435"/>
    <mergeCell ref="G422:K435"/>
    <mergeCell ref="A436:F437"/>
    <mergeCell ref="G436:K437"/>
    <mergeCell ref="A390:F403"/>
    <mergeCell ref="G390:K403"/>
    <mergeCell ref="A404:F405"/>
    <mergeCell ref="G404:K405"/>
    <mergeCell ref="A406:F419"/>
    <mergeCell ref="G406:K419"/>
    <mergeCell ref="A372:F373"/>
    <mergeCell ref="G372:K373"/>
    <mergeCell ref="A374:F387"/>
    <mergeCell ref="G374:K387"/>
    <mergeCell ref="A388:F389"/>
    <mergeCell ref="G388:K389"/>
    <mergeCell ref="A342:F355"/>
    <mergeCell ref="G342:K355"/>
    <mergeCell ref="A356:F357"/>
    <mergeCell ref="G356:K357"/>
    <mergeCell ref="A358:F371"/>
    <mergeCell ref="G358:K371"/>
    <mergeCell ref="A324:F325"/>
    <mergeCell ref="G324:K325"/>
    <mergeCell ref="A326:F339"/>
    <mergeCell ref="G326:K339"/>
    <mergeCell ref="A340:F341"/>
    <mergeCell ref="G340:K341"/>
    <mergeCell ref="A294:F307"/>
    <mergeCell ref="G294:K307"/>
    <mergeCell ref="A308:F309"/>
    <mergeCell ref="G308:K309"/>
    <mergeCell ref="A310:F323"/>
    <mergeCell ref="G310:K323"/>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Normal="100" zoomScaleSheetLayoutView="100" zoomScalePageLayoutView="90" workbookViewId="0">
      <selection activeCell="M13" sqref="M13"/>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8.42578125" style="126" customWidth="1"/>
    <col min="8" max="8" width="8.5703125" style="126" customWidth="1"/>
    <col min="9" max="9" width="20.28515625" style="126" customWidth="1"/>
    <col min="10" max="10" width="9.140625" style="126" customWidth="1"/>
    <col min="11" max="11" width="6.28515625" style="126" customWidth="1"/>
    <col min="12" max="12" width="8" style="126" customWidth="1"/>
    <col min="13" max="13" width="11.42578125" style="126" customWidth="1"/>
    <col min="14" max="16384" width="11.42578125" style="126"/>
  </cols>
  <sheetData>
    <row r="1" spans="2:12" ht="27.75" customHeight="1" x14ac:dyDescent="0.25">
      <c r="B1" s="989" t="s">
        <v>329</v>
      </c>
      <c r="C1" s="990"/>
      <c r="D1" s="990"/>
      <c r="E1" s="990"/>
      <c r="F1" s="990"/>
      <c r="G1" s="990"/>
      <c r="H1" s="990"/>
      <c r="I1" s="990"/>
      <c r="J1" s="990"/>
      <c r="K1" s="990"/>
      <c r="L1" s="991"/>
    </row>
    <row r="2" spans="2:12" ht="11.25" customHeight="1" x14ac:dyDescent="0.25">
      <c r="B2" s="992"/>
      <c r="C2" s="993"/>
      <c r="D2" s="993"/>
      <c r="E2" s="993"/>
      <c r="F2" s="993"/>
      <c r="G2" s="993"/>
      <c r="H2" s="993"/>
      <c r="I2" s="993"/>
      <c r="J2" s="993"/>
      <c r="K2" s="993"/>
      <c r="L2" s="994"/>
    </row>
    <row r="3" spans="2:12" ht="24.95" customHeight="1" x14ac:dyDescent="0.25">
      <c r="B3" s="1137" t="s">
        <v>375</v>
      </c>
      <c r="C3" s="996"/>
      <c r="D3" s="996"/>
      <c r="E3" s="997"/>
      <c r="F3" s="153">
        <v>44062</v>
      </c>
      <c r="G3" s="995" t="s">
        <v>376</v>
      </c>
      <c r="H3" s="996"/>
      <c r="I3" s="997"/>
      <c r="J3" s="1073">
        <v>44068</v>
      </c>
      <c r="K3" s="996"/>
      <c r="L3" s="1138"/>
    </row>
    <row r="4" spans="2:12" ht="24.95" customHeight="1" x14ac:dyDescent="0.25">
      <c r="B4" s="1001" t="s">
        <v>327</v>
      </c>
      <c r="C4" s="1002"/>
      <c r="D4" s="1002"/>
      <c r="E4" s="1002"/>
      <c r="F4" s="1002"/>
      <c r="G4" s="1002"/>
      <c r="H4" s="1003"/>
      <c r="I4" s="193" t="s">
        <v>592</v>
      </c>
      <c r="J4" s="193" t="s">
        <v>2</v>
      </c>
      <c r="K4" s="1139" t="s">
        <v>0</v>
      </c>
      <c r="L4" s="1140"/>
    </row>
    <row r="5" spans="2:12" ht="24.95" customHeight="1" x14ac:dyDescent="0.25">
      <c r="B5" s="1004"/>
      <c r="C5" s="1005"/>
      <c r="D5" s="1005"/>
      <c r="E5" s="1005"/>
      <c r="F5" s="1005"/>
      <c r="G5" s="1005"/>
      <c r="H5" s="1006"/>
      <c r="I5" s="192" t="s">
        <v>593</v>
      </c>
      <c r="J5" s="193">
        <v>2</v>
      </c>
      <c r="K5" s="1139" t="s">
        <v>377</v>
      </c>
      <c r="L5" s="1140"/>
    </row>
    <row r="6" spans="2:12" ht="15.75" customHeight="1" x14ac:dyDescent="0.25">
      <c r="B6" s="1012" t="s">
        <v>546</v>
      </c>
      <c r="C6" s="1013"/>
      <c r="D6" s="1013"/>
      <c r="E6" s="1013"/>
      <c r="F6" s="1013"/>
      <c r="G6" s="1014"/>
      <c r="H6" s="1012" t="s">
        <v>547</v>
      </c>
      <c r="I6" s="1013"/>
      <c r="J6" s="1013"/>
      <c r="K6" s="1013"/>
      <c r="L6" s="1014"/>
    </row>
    <row r="7" spans="2:12" x14ac:dyDescent="0.25">
      <c r="B7" s="1012"/>
      <c r="C7" s="1013"/>
      <c r="D7" s="1013"/>
      <c r="E7" s="1013"/>
      <c r="F7" s="1013"/>
      <c r="G7" s="1014"/>
      <c r="H7" s="1012"/>
      <c r="I7" s="1013"/>
      <c r="J7" s="1013"/>
      <c r="K7" s="1013"/>
      <c r="L7" s="1014"/>
    </row>
    <row r="8" spans="2:12" x14ac:dyDescent="0.25">
      <c r="B8" s="1012"/>
      <c r="C8" s="1013"/>
      <c r="D8" s="1013"/>
      <c r="E8" s="1013"/>
      <c r="F8" s="1013"/>
      <c r="G8" s="1014"/>
      <c r="H8" s="1012"/>
      <c r="I8" s="1013"/>
      <c r="J8" s="1013"/>
      <c r="K8" s="1013"/>
      <c r="L8" s="1014"/>
    </row>
    <row r="9" spans="2:12" x14ac:dyDescent="0.25">
      <c r="B9" s="1012"/>
      <c r="C9" s="1013"/>
      <c r="D9" s="1013"/>
      <c r="E9" s="1013"/>
      <c r="F9" s="1013"/>
      <c r="G9" s="1014"/>
      <c r="H9" s="1012"/>
      <c r="I9" s="1013"/>
      <c r="J9" s="1013"/>
      <c r="K9" s="1013"/>
      <c r="L9" s="1014"/>
    </row>
    <row r="10" spans="2:12" x14ac:dyDescent="0.25">
      <c r="B10" s="1012"/>
      <c r="C10" s="1013"/>
      <c r="D10" s="1013"/>
      <c r="E10" s="1013"/>
      <c r="F10" s="1013"/>
      <c r="G10" s="1014"/>
      <c r="H10" s="1012"/>
      <c r="I10" s="1013"/>
      <c r="J10" s="1013"/>
      <c r="K10" s="1013"/>
      <c r="L10" s="1014"/>
    </row>
    <row r="11" spans="2:12" x14ac:dyDescent="0.25">
      <c r="B11" s="1012"/>
      <c r="C11" s="1013"/>
      <c r="D11" s="1013"/>
      <c r="E11" s="1013"/>
      <c r="F11" s="1013"/>
      <c r="G11" s="1014"/>
      <c r="H11" s="1012"/>
      <c r="I11" s="1013"/>
      <c r="J11" s="1013"/>
      <c r="K11" s="1013"/>
      <c r="L11" s="1014"/>
    </row>
    <row r="12" spans="2:12" x14ac:dyDescent="0.25">
      <c r="B12" s="1012"/>
      <c r="C12" s="1013"/>
      <c r="D12" s="1013"/>
      <c r="E12" s="1013"/>
      <c r="F12" s="1013"/>
      <c r="G12" s="1014"/>
      <c r="H12" s="1012"/>
      <c r="I12" s="1013"/>
      <c r="J12" s="1013"/>
      <c r="K12" s="1013"/>
      <c r="L12" s="1014"/>
    </row>
    <row r="13" spans="2:12" x14ac:dyDescent="0.25">
      <c r="B13" s="1012"/>
      <c r="C13" s="1013"/>
      <c r="D13" s="1013"/>
      <c r="E13" s="1013"/>
      <c r="F13" s="1013"/>
      <c r="G13" s="1014"/>
      <c r="H13" s="1012"/>
      <c r="I13" s="1013"/>
      <c r="J13" s="1013"/>
      <c r="K13" s="1013"/>
      <c r="L13" s="1014"/>
    </row>
    <row r="14" spans="2:12" x14ac:dyDescent="0.25">
      <c r="B14" s="1012"/>
      <c r="C14" s="1013"/>
      <c r="D14" s="1013"/>
      <c r="E14" s="1013"/>
      <c r="F14" s="1013"/>
      <c r="G14" s="1014"/>
      <c r="H14" s="1012"/>
      <c r="I14" s="1013"/>
      <c r="J14" s="1013"/>
      <c r="K14" s="1013"/>
      <c r="L14" s="1014"/>
    </row>
    <row r="15" spans="2:12" x14ac:dyDescent="0.25">
      <c r="B15" s="1012"/>
      <c r="C15" s="1013"/>
      <c r="D15" s="1013"/>
      <c r="E15" s="1013"/>
      <c r="F15" s="1013"/>
      <c r="G15" s="1014"/>
      <c r="H15" s="1012"/>
      <c r="I15" s="1013"/>
      <c r="J15" s="1013"/>
      <c r="K15" s="1013"/>
      <c r="L15" s="1014"/>
    </row>
    <row r="16" spans="2:12" x14ac:dyDescent="0.25">
      <c r="B16" s="1012"/>
      <c r="C16" s="1013"/>
      <c r="D16" s="1013"/>
      <c r="E16" s="1013"/>
      <c r="F16" s="1013"/>
      <c r="G16" s="1014"/>
      <c r="H16" s="1012"/>
      <c r="I16" s="1013"/>
      <c r="J16" s="1013"/>
      <c r="K16" s="1013"/>
      <c r="L16" s="1014"/>
    </row>
    <row r="17" spans="2:12" x14ac:dyDescent="0.25">
      <c r="B17" s="1012"/>
      <c r="C17" s="1013"/>
      <c r="D17" s="1013"/>
      <c r="E17" s="1013"/>
      <c r="F17" s="1013"/>
      <c r="G17" s="1014"/>
      <c r="H17" s="1012"/>
      <c r="I17" s="1013"/>
      <c r="J17" s="1013"/>
      <c r="K17" s="1013"/>
      <c r="L17" s="1014"/>
    </row>
    <row r="18" spans="2:12" x14ac:dyDescent="0.25">
      <c r="B18" s="1012"/>
      <c r="C18" s="1013"/>
      <c r="D18" s="1013"/>
      <c r="E18" s="1013"/>
      <c r="F18" s="1013"/>
      <c r="G18" s="1014"/>
      <c r="H18" s="1012"/>
      <c r="I18" s="1013"/>
      <c r="J18" s="1013"/>
      <c r="K18" s="1013"/>
      <c r="L18" s="1014"/>
    </row>
    <row r="19" spans="2:12" ht="15.75" thickBot="1" x14ac:dyDescent="0.3">
      <c r="B19" s="1012"/>
      <c r="C19" s="1013"/>
      <c r="D19" s="1013"/>
      <c r="E19" s="1013"/>
      <c r="F19" s="1013"/>
      <c r="G19" s="1014"/>
      <c r="H19" s="1012"/>
      <c r="I19" s="1013"/>
      <c r="J19" s="1013"/>
      <c r="K19" s="1013"/>
      <c r="L19" s="1014"/>
    </row>
    <row r="20" spans="2:12" x14ac:dyDescent="0.25">
      <c r="B20" s="1015" t="s">
        <v>840</v>
      </c>
      <c r="C20" s="1016"/>
      <c r="D20" s="1016"/>
      <c r="E20" s="1016"/>
      <c r="F20" s="1016"/>
      <c r="G20" s="1017"/>
      <c r="H20" s="1021" t="s">
        <v>1145</v>
      </c>
      <c r="I20" s="1022"/>
      <c r="J20" s="1022"/>
      <c r="K20" s="1022"/>
      <c r="L20" s="1023"/>
    </row>
    <row r="21" spans="2:12" ht="18" customHeight="1" thickBot="1" x14ac:dyDescent="0.3">
      <c r="B21" s="1018"/>
      <c r="C21" s="1019"/>
      <c r="D21" s="1019"/>
      <c r="E21" s="1019"/>
      <c r="F21" s="1019"/>
      <c r="G21" s="1020"/>
      <c r="H21" s="1024"/>
      <c r="I21" s="1025"/>
      <c r="J21" s="1025"/>
      <c r="K21" s="1025"/>
      <c r="L21" s="1026"/>
    </row>
    <row r="22" spans="2:12" ht="15.75" customHeight="1" x14ac:dyDescent="0.25">
      <c r="B22" s="1009" t="s">
        <v>608</v>
      </c>
      <c r="C22" s="1010"/>
      <c r="D22" s="1010"/>
      <c r="E22" s="1010"/>
      <c r="F22" s="1010"/>
      <c r="G22" s="1011"/>
      <c r="H22" s="1009" t="s">
        <v>609</v>
      </c>
      <c r="I22" s="1010"/>
      <c r="J22" s="1010"/>
      <c r="K22" s="1010"/>
      <c r="L22" s="1011"/>
    </row>
    <row r="23" spans="2:12" x14ac:dyDescent="0.25">
      <c r="B23" s="1012"/>
      <c r="C23" s="1013"/>
      <c r="D23" s="1013"/>
      <c r="E23" s="1013"/>
      <c r="F23" s="1013"/>
      <c r="G23" s="1014"/>
      <c r="H23" s="1012"/>
      <c r="I23" s="1013"/>
      <c r="J23" s="1013"/>
      <c r="K23" s="1013"/>
      <c r="L23" s="1014"/>
    </row>
    <row r="24" spans="2:12" x14ac:dyDescent="0.25">
      <c r="B24" s="1012"/>
      <c r="C24" s="1013"/>
      <c r="D24" s="1013"/>
      <c r="E24" s="1013"/>
      <c r="F24" s="1013"/>
      <c r="G24" s="1014"/>
      <c r="H24" s="1012"/>
      <c r="I24" s="1013"/>
      <c r="J24" s="1013"/>
      <c r="K24" s="1013"/>
      <c r="L24" s="1014"/>
    </row>
    <row r="25" spans="2:12" x14ac:dyDescent="0.25">
      <c r="B25" s="1012"/>
      <c r="C25" s="1013"/>
      <c r="D25" s="1013"/>
      <c r="E25" s="1013"/>
      <c r="F25" s="1013"/>
      <c r="G25" s="1014"/>
      <c r="H25" s="1012"/>
      <c r="I25" s="1013"/>
      <c r="J25" s="1013"/>
      <c r="K25" s="1013"/>
      <c r="L25" s="1014"/>
    </row>
    <row r="26" spans="2:12" x14ac:dyDescent="0.25">
      <c r="B26" s="1012"/>
      <c r="C26" s="1013"/>
      <c r="D26" s="1013"/>
      <c r="E26" s="1013"/>
      <c r="F26" s="1013"/>
      <c r="G26" s="1014"/>
      <c r="H26" s="1012"/>
      <c r="I26" s="1013"/>
      <c r="J26" s="1013"/>
      <c r="K26" s="1013"/>
      <c r="L26" s="1014"/>
    </row>
    <row r="27" spans="2:12" x14ac:dyDescent="0.25">
      <c r="B27" s="1012"/>
      <c r="C27" s="1013"/>
      <c r="D27" s="1013"/>
      <c r="E27" s="1013"/>
      <c r="F27" s="1013"/>
      <c r="G27" s="1014"/>
      <c r="H27" s="1012"/>
      <c r="I27" s="1013"/>
      <c r="J27" s="1013"/>
      <c r="K27" s="1013"/>
      <c r="L27" s="1014"/>
    </row>
    <row r="28" spans="2:12" x14ac:dyDescent="0.25">
      <c r="B28" s="1012"/>
      <c r="C28" s="1013"/>
      <c r="D28" s="1013"/>
      <c r="E28" s="1013"/>
      <c r="F28" s="1013"/>
      <c r="G28" s="1014"/>
      <c r="H28" s="1012"/>
      <c r="I28" s="1013"/>
      <c r="J28" s="1013"/>
      <c r="K28" s="1013"/>
      <c r="L28" s="1014"/>
    </row>
    <row r="29" spans="2:12" x14ac:dyDescent="0.25">
      <c r="B29" s="1012"/>
      <c r="C29" s="1013"/>
      <c r="D29" s="1013"/>
      <c r="E29" s="1013"/>
      <c r="F29" s="1013"/>
      <c r="G29" s="1014"/>
      <c r="H29" s="1012"/>
      <c r="I29" s="1013"/>
      <c r="J29" s="1013"/>
      <c r="K29" s="1013"/>
      <c r="L29" s="1014"/>
    </row>
    <row r="30" spans="2:12" x14ac:dyDescent="0.25">
      <c r="B30" s="1012"/>
      <c r="C30" s="1013"/>
      <c r="D30" s="1013"/>
      <c r="E30" s="1013"/>
      <c r="F30" s="1013"/>
      <c r="G30" s="1014"/>
      <c r="H30" s="1012"/>
      <c r="I30" s="1013"/>
      <c r="J30" s="1013"/>
      <c r="K30" s="1013"/>
      <c r="L30" s="1014"/>
    </row>
    <row r="31" spans="2:12" x14ac:dyDescent="0.25">
      <c r="B31" s="1012"/>
      <c r="C31" s="1013"/>
      <c r="D31" s="1013"/>
      <c r="E31" s="1013"/>
      <c r="F31" s="1013"/>
      <c r="G31" s="1014"/>
      <c r="H31" s="1012"/>
      <c r="I31" s="1013"/>
      <c r="J31" s="1013"/>
      <c r="K31" s="1013"/>
      <c r="L31" s="1014"/>
    </row>
    <row r="32" spans="2:12" x14ac:dyDescent="0.25">
      <c r="B32" s="1012"/>
      <c r="C32" s="1013"/>
      <c r="D32" s="1013"/>
      <c r="E32" s="1013"/>
      <c r="F32" s="1013"/>
      <c r="G32" s="1014"/>
      <c r="H32" s="1012"/>
      <c r="I32" s="1013"/>
      <c r="J32" s="1013"/>
      <c r="K32" s="1013"/>
      <c r="L32" s="1014"/>
    </row>
    <row r="33" spans="2:12" x14ac:dyDescent="0.25">
      <c r="B33" s="1012"/>
      <c r="C33" s="1013"/>
      <c r="D33" s="1013"/>
      <c r="E33" s="1013"/>
      <c r="F33" s="1013"/>
      <c r="G33" s="1014"/>
      <c r="H33" s="1012"/>
      <c r="I33" s="1013"/>
      <c r="J33" s="1013"/>
      <c r="K33" s="1013"/>
      <c r="L33" s="1014"/>
    </row>
    <row r="34" spans="2:12" x14ac:dyDescent="0.25">
      <c r="B34" s="1012"/>
      <c r="C34" s="1013"/>
      <c r="D34" s="1013"/>
      <c r="E34" s="1013"/>
      <c r="F34" s="1013"/>
      <c r="G34" s="1014"/>
      <c r="H34" s="1012"/>
      <c r="I34" s="1013"/>
      <c r="J34" s="1013"/>
      <c r="K34" s="1013"/>
      <c r="L34" s="1014"/>
    </row>
    <row r="35" spans="2:12" ht="15.75" thickBot="1" x14ac:dyDescent="0.3">
      <c r="B35" s="1012"/>
      <c r="C35" s="1013"/>
      <c r="D35" s="1013"/>
      <c r="E35" s="1013"/>
      <c r="F35" s="1013"/>
      <c r="G35" s="1014"/>
      <c r="H35" s="1012"/>
      <c r="I35" s="1013"/>
      <c r="J35" s="1013"/>
      <c r="K35" s="1013"/>
      <c r="L35" s="1014"/>
    </row>
    <row r="36" spans="2:12" x14ac:dyDescent="0.25">
      <c r="B36" s="1015" t="s">
        <v>841</v>
      </c>
      <c r="C36" s="1016"/>
      <c r="D36" s="1016"/>
      <c r="E36" s="1016"/>
      <c r="F36" s="1016"/>
      <c r="G36" s="1017"/>
      <c r="H36" s="1021" t="s">
        <v>1146</v>
      </c>
      <c r="I36" s="1022"/>
      <c r="J36" s="1022"/>
      <c r="K36" s="1022"/>
      <c r="L36" s="1023"/>
    </row>
    <row r="37" spans="2:12" ht="18" customHeight="1" thickBot="1" x14ac:dyDescent="0.3">
      <c r="B37" s="1018"/>
      <c r="C37" s="1019"/>
      <c r="D37" s="1019"/>
      <c r="E37" s="1019"/>
      <c r="F37" s="1019"/>
      <c r="G37" s="1020"/>
      <c r="H37" s="1024"/>
      <c r="I37" s="1025"/>
      <c r="J37" s="1025"/>
      <c r="K37" s="1025"/>
      <c r="L37" s="1026"/>
    </row>
    <row r="38" spans="2:12" x14ac:dyDescent="0.25">
      <c r="B38" s="1009" t="s">
        <v>610</v>
      </c>
      <c r="C38" s="1010"/>
      <c r="D38" s="1010"/>
      <c r="E38" s="1010"/>
      <c r="F38" s="1010"/>
      <c r="G38" s="1011"/>
      <c r="H38" s="1009" t="s">
        <v>611</v>
      </c>
      <c r="I38" s="1010"/>
      <c r="J38" s="1010"/>
      <c r="K38" s="1010"/>
      <c r="L38" s="1011"/>
    </row>
    <row r="39" spans="2:12" x14ac:dyDescent="0.25">
      <c r="B39" s="1012"/>
      <c r="C39" s="1013"/>
      <c r="D39" s="1013"/>
      <c r="E39" s="1013"/>
      <c r="F39" s="1013"/>
      <c r="G39" s="1014"/>
      <c r="H39" s="1012"/>
      <c r="I39" s="1013"/>
      <c r="J39" s="1013"/>
      <c r="K39" s="1013"/>
      <c r="L39" s="1014"/>
    </row>
    <row r="40" spans="2:12" x14ac:dyDescent="0.25">
      <c r="B40" s="1012"/>
      <c r="C40" s="1013"/>
      <c r="D40" s="1013"/>
      <c r="E40" s="1013"/>
      <c r="F40" s="1013"/>
      <c r="G40" s="1014"/>
      <c r="H40" s="1012"/>
      <c r="I40" s="1013"/>
      <c r="J40" s="1013"/>
      <c r="K40" s="1013"/>
      <c r="L40" s="1014"/>
    </row>
    <row r="41" spans="2:12" x14ac:dyDescent="0.25">
      <c r="B41" s="1012"/>
      <c r="C41" s="1013"/>
      <c r="D41" s="1013"/>
      <c r="E41" s="1013"/>
      <c r="F41" s="1013"/>
      <c r="G41" s="1014"/>
      <c r="H41" s="1012"/>
      <c r="I41" s="1013"/>
      <c r="J41" s="1013"/>
      <c r="K41" s="1013"/>
      <c r="L41" s="1014"/>
    </row>
    <row r="42" spans="2:12" x14ac:dyDescent="0.25">
      <c r="B42" s="1012"/>
      <c r="C42" s="1013"/>
      <c r="D42" s="1013"/>
      <c r="E42" s="1013"/>
      <c r="F42" s="1013"/>
      <c r="G42" s="1014"/>
      <c r="H42" s="1012"/>
      <c r="I42" s="1013"/>
      <c r="J42" s="1013"/>
      <c r="K42" s="1013"/>
      <c r="L42" s="1014"/>
    </row>
    <row r="43" spans="2:12" x14ac:dyDescent="0.25">
      <c r="B43" s="1012"/>
      <c r="C43" s="1013"/>
      <c r="D43" s="1013"/>
      <c r="E43" s="1013"/>
      <c r="F43" s="1013"/>
      <c r="G43" s="1014"/>
      <c r="H43" s="1012"/>
      <c r="I43" s="1013"/>
      <c r="J43" s="1013"/>
      <c r="K43" s="1013"/>
      <c r="L43" s="1014"/>
    </row>
    <row r="44" spans="2:12" x14ac:dyDescent="0.25">
      <c r="B44" s="1012"/>
      <c r="C44" s="1013"/>
      <c r="D44" s="1013"/>
      <c r="E44" s="1013"/>
      <c r="F44" s="1013"/>
      <c r="G44" s="1014"/>
      <c r="H44" s="1012"/>
      <c r="I44" s="1013"/>
      <c r="J44" s="1013"/>
      <c r="K44" s="1013"/>
      <c r="L44" s="1014"/>
    </row>
    <row r="45" spans="2:12" x14ac:dyDescent="0.25">
      <c r="B45" s="1012"/>
      <c r="C45" s="1013"/>
      <c r="D45" s="1013"/>
      <c r="E45" s="1013"/>
      <c r="F45" s="1013"/>
      <c r="G45" s="1014"/>
      <c r="H45" s="1012"/>
      <c r="I45" s="1013"/>
      <c r="J45" s="1013"/>
      <c r="K45" s="1013"/>
      <c r="L45" s="1014"/>
    </row>
    <row r="46" spans="2:12" x14ac:dyDescent="0.25">
      <c r="B46" s="1012"/>
      <c r="C46" s="1013"/>
      <c r="D46" s="1013"/>
      <c r="E46" s="1013"/>
      <c r="F46" s="1013"/>
      <c r="G46" s="1014"/>
      <c r="H46" s="1012"/>
      <c r="I46" s="1013"/>
      <c r="J46" s="1013"/>
      <c r="K46" s="1013"/>
      <c r="L46" s="1014"/>
    </row>
    <row r="47" spans="2:12" x14ac:dyDescent="0.25">
      <c r="B47" s="1012"/>
      <c r="C47" s="1013"/>
      <c r="D47" s="1013"/>
      <c r="E47" s="1013"/>
      <c r="F47" s="1013"/>
      <c r="G47" s="1014"/>
      <c r="H47" s="1012"/>
      <c r="I47" s="1013"/>
      <c r="J47" s="1013"/>
      <c r="K47" s="1013"/>
      <c r="L47" s="1014"/>
    </row>
    <row r="48" spans="2:12" x14ac:dyDescent="0.25">
      <c r="B48" s="1012"/>
      <c r="C48" s="1013"/>
      <c r="D48" s="1013"/>
      <c r="E48" s="1013"/>
      <c r="F48" s="1013"/>
      <c r="G48" s="1014"/>
      <c r="H48" s="1012"/>
      <c r="I48" s="1013"/>
      <c r="J48" s="1013"/>
      <c r="K48" s="1013"/>
      <c r="L48" s="1014"/>
    </row>
    <row r="49" spans="2:12" x14ac:dyDescent="0.25">
      <c r="B49" s="1012"/>
      <c r="C49" s="1013"/>
      <c r="D49" s="1013"/>
      <c r="E49" s="1013"/>
      <c r="F49" s="1013"/>
      <c r="G49" s="1014"/>
      <c r="H49" s="1012"/>
      <c r="I49" s="1013"/>
      <c r="J49" s="1013"/>
      <c r="K49" s="1013"/>
      <c r="L49" s="1014"/>
    </row>
    <row r="50" spans="2:12" x14ac:dyDescent="0.25">
      <c r="B50" s="1012"/>
      <c r="C50" s="1013"/>
      <c r="D50" s="1013"/>
      <c r="E50" s="1013"/>
      <c r="F50" s="1013"/>
      <c r="G50" s="1014"/>
      <c r="H50" s="1012"/>
      <c r="I50" s="1013"/>
      <c r="J50" s="1013"/>
      <c r="K50" s="1013"/>
      <c r="L50" s="1014"/>
    </row>
    <row r="51" spans="2:12" ht="15.75" thickBot="1" x14ac:dyDescent="0.3">
      <c r="B51" s="1012"/>
      <c r="C51" s="1013"/>
      <c r="D51" s="1013"/>
      <c r="E51" s="1013"/>
      <c r="F51" s="1013"/>
      <c r="G51" s="1014"/>
      <c r="H51" s="1012"/>
      <c r="I51" s="1013"/>
      <c r="J51" s="1013"/>
      <c r="K51" s="1013"/>
      <c r="L51" s="1014"/>
    </row>
    <row r="52" spans="2:12" ht="15" customHeight="1" x14ac:dyDescent="0.25">
      <c r="B52" s="1141" t="s">
        <v>1147</v>
      </c>
      <c r="C52" s="1142"/>
      <c r="D52" s="1142"/>
      <c r="E52" s="1142"/>
      <c r="F52" s="1142"/>
      <c r="G52" s="1143"/>
      <c r="H52" s="1141" t="s">
        <v>1148</v>
      </c>
      <c r="I52" s="1142"/>
      <c r="J52" s="1142"/>
      <c r="K52" s="1142"/>
      <c r="L52" s="1143"/>
    </row>
    <row r="53" spans="2:12" ht="15.75" thickBot="1" x14ac:dyDescent="0.3">
      <c r="B53" s="1144"/>
      <c r="C53" s="1145"/>
      <c r="D53" s="1145"/>
      <c r="E53" s="1145"/>
      <c r="F53" s="1145"/>
      <c r="G53" s="1146"/>
      <c r="H53" s="1144"/>
      <c r="I53" s="1145"/>
      <c r="J53" s="1145"/>
      <c r="K53" s="1145"/>
      <c r="L53" s="1146"/>
    </row>
    <row r="54" spans="2:12" x14ac:dyDescent="0.25">
      <c r="B54" s="1009" t="s">
        <v>610</v>
      </c>
      <c r="C54" s="1010"/>
      <c r="D54" s="1010"/>
      <c r="E54" s="1010"/>
      <c r="F54" s="1010"/>
      <c r="G54" s="1011"/>
      <c r="H54" s="1009" t="s">
        <v>611</v>
      </c>
      <c r="I54" s="1010"/>
      <c r="J54" s="1010"/>
      <c r="K54" s="1010"/>
      <c r="L54" s="1011"/>
    </row>
    <row r="55" spans="2:12" x14ac:dyDescent="0.25">
      <c r="B55" s="1012"/>
      <c r="C55" s="1013"/>
      <c r="D55" s="1013"/>
      <c r="E55" s="1013"/>
      <c r="F55" s="1013"/>
      <c r="G55" s="1014"/>
      <c r="H55" s="1012"/>
      <c r="I55" s="1013"/>
      <c r="J55" s="1013"/>
      <c r="K55" s="1013"/>
      <c r="L55" s="1014"/>
    </row>
    <row r="56" spans="2:12" x14ac:dyDescent="0.25">
      <c r="B56" s="1012"/>
      <c r="C56" s="1013"/>
      <c r="D56" s="1013"/>
      <c r="E56" s="1013"/>
      <c r="F56" s="1013"/>
      <c r="G56" s="1014"/>
      <c r="H56" s="1012"/>
      <c r="I56" s="1013"/>
      <c r="J56" s="1013"/>
      <c r="K56" s="1013"/>
      <c r="L56" s="1014"/>
    </row>
    <row r="57" spans="2:12" x14ac:dyDescent="0.25">
      <c r="B57" s="1012"/>
      <c r="C57" s="1013"/>
      <c r="D57" s="1013"/>
      <c r="E57" s="1013"/>
      <c r="F57" s="1013"/>
      <c r="G57" s="1014"/>
      <c r="H57" s="1012"/>
      <c r="I57" s="1013"/>
      <c r="J57" s="1013"/>
      <c r="K57" s="1013"/>
      <c r="L57" s="1014"/>
    </row>
    <row r="58" spans="2:12" x14ac:dyDescent="0.25">
      <c r="B58" s="1012"/>
      <c r="C58" s="1013"/>
      <c r="D58" s="1013"/>
      <c r="E58" s="1013"/>
      <c r="F58" s="1013"/>
      <c r="G58" s="1014"/>
      <c r="H58" s="1012"/>
      <c r="I58" s="1013"/>
      <c r="J58" s="1013"/>
      <c r="K58" s="1013"/>
      <c r="L58" s="1014"/>
    </row>
    <row r="59" spans="2:12" x14ac:dyDescent="0.25">
      <c r="B59" s="1012"/>
      <c r="C59" s="1013"/>
      <c r="D59" s="1013"/>
      <c r="E59" s="1013"/>
      <c r="F59" s="1013"/>
      <c r="G59" s="1014"/>
      <c r="H59" s="1012"/>
      <c r="I59" s="1013"/>
      <c r="J59" s="1013"/>
      <c r="K59" s="1013"/>
      <c r="L59" s="1014"/>
    </row>
    <row r="60" spans="2:12" x14ac:dyDescent="0.25">
      <c r="B60" s="1012"/>
      <c r="C60" s="1013"/>
      <c r="D60" s="1013"/>
      <c r="E60" s="1013"/>
      <c r="F60" s="1013"/>
      <c r="G60" s="1014"/>
      <c r="H60" s="1012"/>
      <c r="I60" s="1013"/>
      <c r="J60" s="1013"/>
      <c r="K60" s="1013"/>
      <c r="L60" s="1014"/>
    </row>
    <row r="61" spans="2:12" x14ac:dyDescent="0.25">
      <c r="B61" s="1012"/>
      <c r="C61" s="1013"/>
      <c r="D61" s="1013"/>
      <c r="E61" s="1013"/>
      <c r="F61" s="1013"/>
      <c r="G61" s="1014"/>
      <c r="H61" s="1012"/>
      <c r="I61" s="1013"/>
      <c r="J61" s="1013"/>
      <c r="K61" s="1013"/>
      <c r="L61" s="1014"/>
    </row>
    <row r="62" spans="2:12" x14ac:dyDescent="0.25">
      <c r="B62" s="1012"/>
      <c r="C62" s="1013"/>
      <c r="D62" s="1013"/>
      <c r="E62" s="1013"/>
      <c r="F62" s="1013"/>
      <c r="G62" s="1014"/>
      <c r="H62" s="1012"/>
      <c r="I62" s="1013"/>
      <c r="J62" s="1013"/>
      <c r="K62" s="1013"/>
      <c r="L62" s="1014"/>
    </row>
    <row r="63" spans="2:12" x14ac:dyDescent="0.25">
      <c r="B63" s="1012"/>
      <c r="C63" s="1013"/>
      <c r="D63" s="1013"/>
      <c r="E63" s="1013"/>
      <c r="F63" s="1013"/>
      <c r="G63" s="1014"/>
      <c r="H63" s="1012"/>
      <c r="I63" s="1013"/>
      <c r="J63" s="1013"/>
      <c r="K63" s="1013"/>
      <c r="L63" s="1014"/>
    </row>
    <row r="64" spans="2:12" x14ac:dyDescent="0.25">
      <c r="B64" s="1012"/>
      <c r="C64" s="1013"/>
      <c r="D64" s="1013"/>
      <c r="E64" s="1013"/>
      <c r="F64" s="1013"/>
      <c r="G64" s="1014"/>
      <c r="H64" s="1012"/>
      <c r="I64" s="1013"/>
      <c r="J64" s="1013"/>
      <c r="K64" s="1013"/>
      <c r="L64" s="1014"/>
    </row>
    <row r="65" spans="2:12" x14ac:dyDescent="0.25">
      <c r="B65" s="1012"/>
      <c r="C65" s="1013"/>
      <c r="D65" s="1013"/>
      <c r="E65" s="1013"/>
      <c r="F65" s="1013"/>
      <c r="G65" s="1014"/>
      <c r="H65" s="1012"/>
      <c r="I65" s="1013"/>
      <c r="J65" s="1013"/>
      <c r="K65" s="1013"/>
      <c r="L65" s="1014"/>
    </row>
    <row r="66" spans="2:12" x14ac:dyDescent="0.25">
      <c r="B66" s="1012"/>
      <c r="C66" s="1013"/>
      <c r="D66" s="1013"/>
      <c r="E66" s="1013"/>
      <c r="F66" s="1013"/>
      <c r="G66" s="1014"/>
      <c r="H66" s="1012"/>
      <c r="I66" s="1013"/>
      <c r="J66" s="1013"/>
      <c r="K66" s="1013"/>
      <c r="L66" s="1014"/>
    </row>
    <row r="67" spans="2:12" ht="15.75" thickBot="1" x14ac:dyDescent="0.3">
      <c r="B67" s="1012"/>
      <c r="C67" s="1013"/>
      <c r="D67" s="1013"/>
      <c r="E67" s="1013"/>
      <c r="F67" s="1013"/>
      <c r="G67" s="1014"/>
      <c r="H67" s="1012"/>
      <c r="I67" s="1013"/>
      <c r="J67" s="1013"/>
      <c r="K67" s="1013"/>
      <c r="L67" s="1014"/>
    </row>
    <row r="68" spans="2:12" x14ac:dyDescent="0.25">
      <c r="B68" s="1015" t="s">
        <v>1149</v>
      </c>
      <c r="C68" s="1016"/>
      <c r="D68" s="1016"/>
      <c r="E68" s="1016"/>
      <c r="F68" s="1016"/>
      <c r="G68" s="1017"/>
      <c r="H68" s="1021" t="s">
        <v>1150</v>
      </c>
      <c r="I68" s="1022"/>
      <c r="J68" s="1022"/>
      <c r="K68" s="1022"/>
      <c r="L68" s="1023"/>
    </row>
    <row r="69" spans="2:12" ht="15.75" thickBot="1" x14ac:dyDescent="0.3">
      <c r="B69" s="1018"/>
      <c r="C69" s="1019"/>
      <c r="D69" s="1019"/>
      <c r="E69" s="1019"/>
      <c r="F69" s="1019"/>
      <c r="G69" s="1020"/>
      <c r="H69" s="1024"/>
      <c r="I69" s="1025"/>
      <c r="J69" s="1025"/>
      <c r="K69" s="1025"/>
      <c r="L69" s="1026"/>
    </row>
    <row r="70" spans="2:12" x14ac:dyDescent="0.25">
      <c r="B70" s="1009" t="s">
        <v>610</v>
      </c>
      <c r="C70" s="1010"/>
      <c r="D70" s="1010"/>
      <c r="E70" s="1010"/>
      <c r="F70" s="1010"/>
      <c r="G70" s="1011"/>
      <c r="H70" s="1009" t="s">
        <v>611</v>
      </c>
      <c r="I70" s="1010"/>
      <c r="J70" s="1010"/>
      <c r="K70" s="1010"/>
      <c r="L70" s="1011"/>
    </row>
    <row r="71" spans="2:12" x14ac:dyDescent="0.25">
      <c r="B71" s="1012"/>
      <c r="C71" s="1013"/>
      <c r="D71" s="1013"/>
      <c r="E71" s="1013"/>
      <c r="F71" s="1013"/>
      <c r="G71" s="1014"/>
      <c r="H71" s="1012"/>
      <c r="I71" s="1013"/>
      <c r="J71" s="1013"/>
      <c r="K71" s="1013"/>
      <c r="L71" s="1014"/>
    </row>
    <row r="72" spans="2:12" x14ac:dyDescent="0.25">
      <c r="B72" s="1012"/>
      <c r="C72" s="1013"/>
      <c r="D72" s="1013"/>
      <c r="E72" s="1013"/>
      <c r="F72" s="1013"/>
      <c r="G72" s="1014"/>
      <c r="H72" s="1012"/>
      <c r="I72" s="1013"/>
      <c r="J72" s="1013"/>
      <c r="K72" s="1013"/>
      <c r="L72" s="1014"/>
    </row>
    <row r="73" spans="2:12" x14ac:dyDescent="0.25">
      <c r="B73" s="1012"/>
      <c r="C73" s="1013"/>
      <c r="D73" s="1013"/>
      <c r="E73" s="1013"/>
      <c r="F73" s="1013"/>
      <c r="G73" s="1014"/>
      <c r="H73" s="1012"/>
      <c r="I73" s="1013"/>
      <c r="J73" s="1013"/>
      <c r="K73" s="1013"/>
      <c r="L73" s="1014"/>
    </row>
    <row r="74" spans="2:12" x14ac:dyDescent="0.25">
      <c r="B74" s="1012"/>
      <c r="C74" s="1013"/>
      <c r="D74" s="1013"/>
      <c r="E74" s="1013"/>
      <c r="F74" s="1013"/>
      <c r="G74" s="1014"/>
      <c r="H74" s="1012"/>
      <c r="I74" s="1013"/>
      <c r="J74" s="1013"/>
      <c r="K74" s="1013"/>
      <c r="L74" s="1014"/>
    </row>
    <row r="75" spans="2:12" x14ac:dyDescent="0.25">
      <c r="B75" s="1012"/>
      <c r="C75" s="1013"/>
      <c r="D75" s="1013"/>
      <c r="E75" s="1013"/>
      <c r="F75" s="1013"/>
      <c r="G75" s="1014"/>
      <c r="H75" s="1012"/>
      <c r="I75" s="1013"/>
      <c r="J75" s="1013"/>
      <c r="K75" s="1013"/>
      <c r="L75" s="1014"/>
    </row>
    <row r="76" spans="2:12" x14ac:dyDescent="0.25">
      <c r="B76" s="1012"/>
      <c r="C76" s="1013"/>
      <c r="D76" s="1013"/>
      <c r="E76" s="1013"/>
      <c r="F76" s="1013"/>
      <c r="G76" s="1014"/>
      <c r="H76" s="1012"/>
      <c r="I76" s="1013"/>
      <c r="J76" s="1013"/>
      <c r="K76" s="1013"/>
      <c r="L76" s="1014"/>
    </row>
    <row r="77" spans="2:12" x14ac:dyDescent="0.25">
      <c r="B77" s="1012"/>
      <c r="C77" s="1013"/>
      <c r="D77" s="1013"/>
      <c r="E77" s="1013"/>
      <c r="F77" s="1013"/>
      <c r="G77" s="1014"/>
      <c r="H77" s="1012"/>
      <c r="I77" s="1013"/>
      <c r="J77" s="1013"/>
      <c r="K77" s="1013"/>
      <c r="L77" s="1014"/>
    </row>
    <row r="78" spans="2:12" x14ac:dyDescent="0.25">
      <c r="B78" s="1012"/>
      <c r="C78" s="1013"/>
      <c r="D78" s="1013"/>
      <c r="E78" s="1013"/>
      <c r="F78" s="1013"/>
      <c r="G78" s="1014"/>
      <c r="H78" s="1012"/>
      <c r="I78" s="1013"/>
      <c r="J78" s="1013"/>
      <c r="K78" s="1013"/>
      <c r="L78" s="1014"/>
    </row>
    <row r="79" spans="2:12" x14ac:dyDescent="0.25">
      <c r="B79" s="1012"/>
      <c r="C79" s="1013"/>
      <c r="D79" s="1013"/>
      <c r="E79" s="1013"/>
      <c r="F79" s="1013"/>
      <c r="G79" s="1014"/>
      <c r="H79" s="1012"/>
      <c r="I79" s="1013"/>
      <c r="J79" s="1013"/>
      <c r="K79" s="1013"/>
      <c r="L79" s="1014"/>
    </row>
    <row r="80" spans="2:12" x14ac:dyDescent="0.25">
      <c r="B80" s="1012"/>
      <c r="C80" s="1013"/>
      <c r="D80" s="1013"/>
      <c r="E80" s="1013"/>
      <c r="F80" s="1013"/>
      <c r="G80" s="1014"/>
      <c r="H80" s="1012"/>
      <c r="I80" s="1013"/>
      <c r="J80" s="1013"/>
      <c r="K80" s="1013"/>
      <c r="L80" s="1014"/>
    </row>
    <row r="81" spans="2:12" x14ac:dyDescent="0.25">
      <c r="B81" s="1012"/>
      <c r="C81" s="1013"/>
      <c r="D81" s="1013"/>
      <c r="E81" s="1013"/>
      <c r="F81" s="1013"/>
      <c r="G81" s="1014"/>
      <c r="H81" s="1012"/>
      <c r="I81" s="1013"/>
      <c r="J81" s="1013"/>
      <c r="K81" s="1013"/>
      <c r="L81" s="1014"/>
    </row>
    <row r="82" spans="2:12" x14ac:dyDescent="0.25">
      <c r="B82" s="1012"/>
      <c r="C82" s="1013"/>
      <c r="D82" s="1013"/>
      <c r="E82" s="1013"/>
      <c r="F82" s="1013"/>
      <c r="G82" s="1014"/>
      <c r="H82" s="1012"/>
      <c r="I82" s="1013"/>
      <c r="J82" s="1013"/>
      <c r="K82" s="1013"/>
      <c r="L82" s="1014"/>
    </row>
    <row r="83" spans="2:12" ht="15.75" thickBot="1" x14ac:dyDescent="0.3">
      <c r="B83" s="1012"/>
      <c r="C83" s="1013"/>
      <c r="D83" s="1013"/>
      <c r="E83" s="1013"/>
      <c r="F83" s="1013"/>
      <c r="G83" s="1014"/>
      <c r="H83" s="1012"/>
      <c r="I83" s="1013"/>
      <c r="J83" s="1013"/>
      <c r="K83" s="1013"/>
      <c r="L83" s="1014"/>
    </row>
    <row r="84" spans="2:12" x14ac:dyDescent="0.25">
      <c r="B84" s="1015" t="s">
        <v>1151</v>
      </c>
      <c r="C84" s="1016"/>
      <c r="D84" s="1016"/>
      <c r="E84" s="1016"/>
      <c r="F84" s="1016"/>
      <c r="G84" s="1017"/>
      <c r="H84" s="1021" t="s">
        <v>842</v>
      </c>
      <c r="I84" s="1022"/>
      <c r="J84" s="1022"/>
      <c r="K84" s="1022"/>
      <c r="L84" s="1023"/>
    </row>
    <row r="85" spans="2:12" ht="15.75" thickBot="1" x14ac:dyDescent="0.3">
      <c r="B85" s="1018"/>
      <c r="C85" s="1019"/>
      <c r="D85" s="1019"/>
      <c r="E85" s="1019"/>
      <c r="F85" s="1019"/>
      <c r="G85" s="1020"/>
      <c r="H85" s="1024"/>
      <c r="I85" s="1025"/>
      <c r="J85" s="1025"/>
      <c r="K85" s="1025"/>
      <c r="L85" s="1026"/>
    </row>
    <row r="86" spans="2:12" x14ac:dyDescent="0.25">
      <c r="B86" s="1009" t="s">
        <v>610</v>
      </c>
      <c r="C86" s="1010"/>
      <c r="D86" s="1010"/>
      <c r="E86" s="1010"/>
      <c r="F86" s="1010"/>
      <c r="G86" s="1011"/>
      <c r="H86" s="1009" t="s">
        <v>611</v>
      </c>
      <c r="I86" s="1010"/>
      <c r="J86" s="1010"/>
      <c r="K86" s="1010"/>
      <c r="L86" s="1011"/>
    </row>
    <row r="87" spans="2:12" x14ac:dyDescent="0.25">
      <c r="B87" s="1012"/>
      <c r="C87" s="1013"/>
      <c r="D87" s="1013"/>
      <c r="E87" s="1013"/>
      <c r="F87" s="1013"/>
      <c r="G87" s="1014"/>
      <c r="H87" s="1012"/>
      <c r="I87" s="1013"/>
      <c r="J87" s="1013"/>
      <c r="K87" s="1013"/>
      <c r="L87" s="1014"/>
    </row>
    <row r="88" spans="2:12" x14ac:dyDescent="0.25">
      <c r="B88" s="1012"/>
      <c r="C88" s="1013"/>
      <c r="D88" s="1013"/>
      <c r="E88" s="1013"/>
      <c r="F88" s="1013"/>
      <c r="G88" s="1014"/>
      <c r="H88" s="1012"/>
      <c r="I88" s="1013"/>
      <c r="J88" s="1013"/>
      <c r="K88" s="1013"/>
      <c r="L88" s="1014"/>
    </row>
    <row r="89" spans="2:12" x14ac:dyDescent="0.25">
      <c r="B89" s="1012"/>
      <c r="C89" s="1013"/>
      <c r="D89" s="1013"/>
      <c r="E89" s="1013"/>
      <c r="F89" s="1013"/>
      <c r="G89" s="1014"/>
      <c r="H89" s="1012"/>
      <c r="I89" s="1013"/>
      <c r="J89" s="1013"/>
      <c r="K89" s="1013"/>
      <c r="L89" s="1014"/>
    </row>
    <row r="90" spans="2:12" x14ac:dyDescent="0.25">
      <c r="B90" s="1012"/>
      <c r="C90" s="1013"/>
      <c r="D90" s="1013"/>
      <c r="E90" s="1013"/>
      <c r="F90" s="1013"/>
      <c r="G90" s="1014"/>
      <c r="H90" s="1012"/>
      <c r="I90" s="1013"/>
      <c r="J90" s="1013"/>
      <c r="K90" s="1013"/>
      <c r="L90" s="1014"/>
    </row>
    <row r="91" spans="2:12" x14ac:dyDescent="0.25">
      <c r="B91" s="1012"/>
      <c r="C91" s="1013"/>
      <c r="D91" s="1013"/>
      <c r="E91" s="1013"/>
      <c r="F91" s="1013"/>
      <c r="G91" s="1014"/>
      <c r="H91" s="1012"/>
      <c r="I91" s="1013"/>
      <c r="J91" s="1013"/>
      <c r="K91" s="1013"/>
      <c r="L91" s="1014"/>
    </row>
    <row r="92" spans="2:12" x14ac:dyDescent="0.25">
      <c r="B92" s="1012"/>
      <c r="C92" s="1013"/>
      <c r="D92" s="1013"/>
      <c r="E92" s="1013"/>
      <c r="F92" s="1013"/>
      <c r="G92" s="1014"/>
      <c r="H92" s="1012"/>
      <c r="I92" s="1013"/>
      <c r="J92" s="1013"/>
      <c r="K92" s="1013"/>
      <c r="L92" s="1014"/>
    </row>
    <row r="93" spans="2:12" x14ac:dyDescent="0.25">
      <c r="B93" s="1012"/>
      <c r="C93" s="1013"/>
      <c r="D93" s="1013"/>
      <c r="E93" s="1013"/>
      <c r="F93" s="1013"/>
      <c r="G93" s="1014"/>
      <c r="H93" s="1012"/>
      <c r="I93" s="1013"/>
      <c r="J93" s="1013"/>
      <c r="K93" s="1013"/>
      <c r="L93" s="1014"/>
    </row>
    <row r="94" spans="2:12" x14ac:dyDescent="0.25">
      <c r="B94" s="1012"/>
      <c r="C94" s="1013"/>
      <c r="D94" s="1013"/>
      <c r="E94" s="1013"/>
      <c r="F94" s="1013"/>
      <c r="G94" s="1014"/>
      <c r="H94" s="1012"/>
      <c r="I94" s="1013"/>
      <c r="J94" s="1013"/>
      <c r="K94" s="1013"/>
      <c r="L94" s="1014"/>
    </row>
    <row r="95" spans="2:12" x14ac:dyDescent="0.25">
      <c r="B95" s="1012"/>
      <c r="C95" s="1013"/>
      <c r="D95" s="1013"/>
      <c r="E95" s="1013"/>
      <c r="F95" s="1013"/>
      <c r="G95" s="1014"/>
      <c r="H95" s="1012"/>
      <c r="I95" s="1013"/>
      <c r="J95" s="1013"/>
      <c r="K95" s="1013"/>
      <c r="L95" s="1014"/>
    </row>
    <row r="96" spans="2:12" x14ac:dyDescent="0.25">
      <c r="B96" s="1012"/>
      <c r="C96" s="1013"/>
      <c r="D96" s="1013"/>
      <c r="E96" s="1013"/>
      <c r="F96" s="1013"/>
      <c r="G96" s="1014"/>
      <c r="H96" s="1012"/>
      <c r="I96" s="1013"/>
      <c r="J96" s="1013"/>
      <c r="K96" s="1013"/>
      <c r="L96" s="1014"/>
    </row>
    <row r="97" spans="2:12" x14ac:dyDescent="0.25">
      <c r="B97" s="1012"/>
      <c r="C97" s="1013"/>
      <c r="D97" s="1013"/>
      <c r="E97" s="1013"/>
      <c r="F97" s="1013"/>
      <c r="G97" s="1014"/>
      <c r="H97" s="1012"/>
      <c r="I97" s="1013"/>
      <c r="J97" s="1013"/>
      <c r="K97" s="1013"/>
      <c r="L97" s="1014"/>
    </row>
    <row r="98" spans="2:12" x14ac:dyDescent="0.25">
      <c r="B98" s="1012"/>
      <c r="C98" s="1013"/>
      <c r="D98" s="1013"/>
      <c r="E98" s="1013"/>
      <c r="F98" s="1013"/>
      <c r="G98" s="1014"/>
      <c r="H98" s="1012"/>
      <c r="I98" s="1013"/>
      <c r="J98" s="1013"/>
      <c r="K98" s="1013"/>
      <c r="L98" s="1014"/>
    </row>
    <row r="99" spans="2:12" ht="15.75" thickBot="1" x14ac:dyDescent="0.3">
      <c r="B99" s="1012"/>
      <c r="C99" s="1013"/>
      <c r="D99" s="1013"/>
      <c r="E99" s="1013"/>
      <c r="F99" s="1013"/>
      <c r="G99" s="1014"/>
      <c r="H99" s="1012"/>
      <c r="I99" s="1013"/>
      <c r="J99" s="1013"/>
      <c r="K99" s="1013"/>
      <c r="L99" s="1014"/>
    </row>
    <row r="100" spans="2:12" x14ac:dyDescent="0.25">
      <c r="B100" s="1021" t="s">
        <v>843</v>
      </c>
      <c r="C100" s="1022"/>
      <c r="D100" s="1022"/>
      <c r="E100" s="1022"/>
      <c r="F100" s="1022"/>
      <c r="G100" s="1023"/>
      <c r="H100" s="1021" t="s">
        <v>1152</v>
      </c>
      <c r="I100" s="1022"/>
      <c r="J100" s="1022"/>
      <c r="K100" s="1022"/>
      <c r="L100" s="1023"/>
    </row>
    <row r="101" spans="2:12" ht="15.75" thickBot="1" x14ac:dyDescent="0.3">
      <c r="B101" s="1024"/>
      <c r="C101" s="1025"/>
      <c r="D101" s="1025"/>
      <c r="E101" s="1025"/>
      <c r="F101" s="1025"/>
      <c r="G101" s="1026"/>
      <c r="H101" s="1024"/>
      <c r="I101" s="1025"/>
      <c r="J101" s="1025"/>
      <c r="K101" s="1025"/>
      <c r="L101" s="1026"/>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M423"/>
  <sheetViews>
    <sheetView view="pageBreakPreview" topLeftCell="A413" zoomScaleNormal="100" zoomScaleSheetLayoutView="100" zoomScalePageLayoutView="110" workbookViewId="0">
      <selection activeCell="H76" sqref="H76:L89"/>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1.42578125" style="126" hidden="1" customWidth="1"/>
    <col min="14" max="16384" width="11.42578125" style="126"/>
  </cols>
  <sheetData>
    <row r="1" spans="2:12" ht="27.75" customHeight="1" x14ac:dyDescent="0.25">
      <c r="B1" s="989" t="s">
        <v>329</v>
      </c>
      <c r="C1" s="990"/>
      <c r="D1" s="990"/>
      <c r="E1" s="990"/>
      <c r="F1" s="990"/>
      <c r="G1" s="990"/>
      <c r="H1" s="990"/>
      <c r="I1" s="990"/>
      <c r="J1" s="990"/>
      <c r="K1" s="990"/>
      <c r="L1" s="991"/>
    </row>
    <row r="2" spans="2:12" ht="11.25" customHeight="1" x14ac:dyDescent="0.25">
      <c r="B2" s="992"/>
      <c r="C2" s="993"/>
      <c r="D2" s="993"/>
      <c r="E2" s="993"/>
      <c r="F2" s="993"/>
      <c r="G2" s="993"/>
      <c r="H2" s="993"/>
      <c r="I2" s="993"/>
      <c r="J2" s="993"/>
      <c r="K2" s="993"/>
      <c r="L2" s="994"/>
    </row>
    <row r="3" spans="2:12" ht="24.95" customHeight="1" x14ac:dyDescent="0.25">
      <c r="B3" s="995" t="s">
        <v>375</v>
      </c>
      <c r="C3" s="996"/>
      <c r="D3" s="996"/>
      <c r="E3" s="997"/>
      <c r="F3" s="153">
        <v>44061</v>
      </c>
      <c r="G3" s="995" t="s">
        <v>376</v>
      </c>
      <c r="H3" s="996"/>
      <c r="I3" s="997"/>
      <c r="J3" s="1073">
        <v>44069</v>
      </c>
      <c r="K3" s="996"/>
      <c r="L3" s="997"/>
    </row>
    <row r="4" spans="2:12" ht="24.95" customHeight="1" x14ac:dyDescent="0.25">
      <c r="B4" s="1151" t="s">
        <v>327</v>
      </c>
      <c r="C4" s="1002"/>
      <c r="D4" s="1002"/>
      <c r="E4" s="1002"/>
      <c r="F4" s="1002"/>
      <c r="G4" s="1003"/>
      <c r="H4" s="1152" t="s">
        <v>592</v>
      </c>
      <c r="I4" s="1153"/>
      <c r="J4" s="193" t="s">
        <v>2</v>
      </c>
      <c r="K4" s="1007" t="s">
        <v>0</v>
      </c>
      <c r="L4" s="1008"/>
    </row>
    <row r="5" spans="2:12" ht="24.95" customHeight="1" x14ac:dyDescent="0.25">
      <c r="B5" s="1147"/>
      <c r="C5" s="1005"/>
      <c r="D5" s="1005"/>
      <c r="E5" s="1005"/>
      <c r="F5" s="1005"/>
      <c r="G5" s="1006"/>
      <c r="H5" s="1148" t="s">
        <v>593</v>
      </c>
      <c r="I5" s="1149"/>
      <c r="J5" s="193">
        <v>2</v>
      </c>
      <c r="K5" s="1007" t="s">
        <v>377</v>
      </c>
      <c r="L5" s="1008"/>
    </row>
    <row r="6" spans="2:12" ht="24.95" customHeight="1" thickBot="1" x14ac:dyDescent="0.3">
      <c r="B6" s="1002" t="s">
        <v>793</v>
      </c>
      <c r="C6" s="1002"/>
      <c r="D6" s="1002"/>
      <c r="E6" s="1002"/>
      <c r="F6" s="1002"/>
      <c r="G6" s="1002"/>
      <c r="H6" s="1002"/>
      <c r="I6" s="1002"/>
      <c r="J6" s="1002"/>
      <c r="K6" s="1002"/>
      <c r="L6" s="1150"/>
    </row>
    <row r="7" spans="2:12" ht="14.25" customHeight="1" x14ac:dyDescent="0.25">
      <c r="B7" s="1009" t="s">
        <v>548</v>
      </c>
      <c r="C7" s="1010"/>
      <c r="D7" s="1010"/>
      <c r="E7" s="1010"/>
      <c r="F7" s="1010"/>
      <c r="G7" s="1011"/>
      <c r="H7" s="1009" t="s">
        <v>549</v>
      </c>
      <c r="I7" s="1010"/>
      <c r="J7" s="1010"/>
      <c r="K7" s="1010"/>
      <c r="L7" s="1011"/>
    </row>
    <row r="8" spans="2:12" ht="103.5" customHeight="1" x14ac:dyDescent="0.25">
      <c r="B8" s="1012"/>
      <c r="C8" s="1013"/>
      <c r="D8" s="1013"/>
      <c r="E8" s="1013"/>
      <c r="F8" s="1013"/>
      <c r="G8" s="1014"/>
      <c r="H8" s="1012"/>
      <c r="I8" s="1013"/>
      <c r="J8" s="1013"/>
      <c r="K8" s="1013"/>
      <c r="L8" s="1014"/>
    </row>
    <row r="9" spans="2:12" x14ac:dyDescent="0.25">
      <c r="B9" s="1012"/>
      <c r="C9" s="1013"/>
      <c r="D9" s="1013"/>
      <c r="E9" s="1013"/>
      <c r="F9" s="1013"/>
      <c r="G9" s="1014"/>
      <c r="H9" s="1012"/>
      <c r="I9" s="1013"/>
      <c r="J9" s="1013"/>
      <c r="K9" s="1013"/>
      <c r="L9" s="1014"/>
    </row>
    <row r="10" spans="2:12" x14ac:dyDescent="0.25">
      <c r="B10" s="1012"/>
      <c r="C10" s="1013"/>
      <c r="D10" s="1013"/>
      <c r="E10" s="1013"/>
      <c r="F10" s="1013"/>
      <c r="G10" s="1014"/>
      <c r="H10" s="1012"/>
      <c r="I10" s="1013"/>
      <c r="J10" s="1013"/>
      <c r="K10" s="1013"/>
      <c r="L10" s="1014"/>
    </row>
    <row r="11" spans="2:12" x14ac:dyDescent="0.25">
      <c r="B11" s="1012"/>
      <c r="C11" s="1013"/>
      <c r="D11" s="1013"/>
      <c r="E11" s="1013"/>
      <c r="F11" s="1013"/>
      <c r="G11" s="1014"/>
      <c r="H11" s="1012"/>
      <c r="I11" s="1013"/>
      <c r="J11" s="1013"/>
      <c r="K11" s="1013"/>
      <c r="L11" s="1014"/>
    </row>
    <row r="12" spans="2:12" x14ac:dyDescent="0.25">
      <c r="B12" s="1012"/>
      <c r="C12" s="1013"/>
      <c r="D12" s="1013"/>
      <c r="E12" s="1013"/>
      <c r="F12" s="1013"/>
      <c r="G12" s="1014"/>
      <c r="H12" s="1012"/>
      <c r="I12" s="1013"/>
      <c r="J12" s="1013"/>
      <c r="K12" s="1013"/>
      <c r="L12" s="1014"/>
    </row>
    <row r="13" spans="2:12" x14ac:dyDescent="0.25">
      <c r="B13" s="1012"/>
      <c r="C13" s="1013"/>
      <c r="D13" s="1013"/>
      <c r="E13" s="1013"/>
      <c r="F13" s="1013"/>
      <c r="G13" s="1014"/>
      <c r="H13" s="1012"/>
      <c r="I13" s="1013"/>
      <c r="J13" s="1013"/>
      <c r="K13" s="1013"/>
      <c r="L13" s="1014"/>
    </row>
    <row r="14" spans="2:12" x14ac:dyDescent="0.25">
      <c r="B14" s="1012"/>
      <c r="C14" s="1013"/>
      <c r="D14" s="1013"/>
      <c r="E14" s="1013"/>
      <c r="F14" s="1013"/>
      <c r="G14" s="1014"/>
      <c r="H14" s="1012"/>
      <c r="I14" s="1013"/>
      <c r="J14" s="1013"/>
      <c r="K14" s="1013"/>
      <c r="L14" s="1014"/>
    </row>
    <row r="15" spans="2:12" ht="15" customHeight="1" x14ac:dyDescent="0.25">
      <c r="B15" s="1160">
        <v>1</v>
      </c>
      <c r="C15" s="1161"/>
      <c r="D15" s="1161"/>
      <c r="E15" s="1161"/>
      <c r="F15" s="1161"/>
      <c r="G15" s="1162"/>
      <c r="H15" s="1160">
        <v>2</v>
      </c>
      <c r="I15" s="1161"/>
      <c r="J15" s="1161"/>
      <c r="K15" s="1161"/>
      <c r="L15" s="1162"/>
    </row>
    <row r="16" spans="2:12" ht="15.75" thickBot="1" x14ac:dyDescent="0.3">
      <c r="B16" s="1163"/>
      <c r="C16" s="1164"/>
      <c r="D16" s="1164"/>
      <c r="E16" s="1164"/>
      <c r="F16" s="1164"/>
      <c r="G16" s="1165"/>
      <c r="H16" s="1163"/>
      <c r="I16" s="1164"/>
      <c r="J16" s="1164"/>
      <c r="K16" s="1164"/>
      <c r="L16" s="1165"/>
    </row>
    <row r="17" spans="2:12" ht="14.25" customHeight="1" x14ac:dyDescent="0.25">
      <c r="B17" s="1009" t="s">
        <v>548</v>
      </c>
      <c r="C17" s="1010"/>
      <c r="D17" s="1010"/>
      <c r="E17" s="1010"/>
      <c r="F17" s="1010"/>
      <c r="G17" s="1011"/>
      <c r="H17" s="1009" t="s">
        <v>549</v>
      </c>
      <c r="I17" s="1010"/>
      <c r="J17" s="1010"/>
      <c r="K17" s="1010"/>
      <c r="L17" s="1011"/>
    </row>
    <row r="18" spans="2:12" ht="103.5" customHeight="1" x14ac:dyDescent="0.25">
      <c r="B18" s="1012"/>
      <c r="C18" s="1013"/>
      <c r="D18" s="1013"/>
      <c r="E18" s="1013"/>
      <c r="F18" s="1013"/>
      <c r="G18" s="1014"/>
      <c r="H18" s="1012"/>
      <c r="I18" s="1013"/>
      <c r="J18" s="1013"/>
      <c r="K18" s="1013"/>
      <c r="L18" s="1014"/>
    </row>
    <row r="19" spans="2:12" x14ac:dyDescent="0.25">
      <c r="B19" s="1012"/>
      <c r="C19" s="1013"/>
      <c r="D19" s="1013"/>
      <c r="E19" s="1013"/>
      <c r="F19" s="1013"/>
      <c r="G19" s="1014"/>
      <c r="H19" s="1012"/>
      <c r="I19" s="1013"/>
      <c r="J19" s="1013"/>
      <c r="K19" s="1013"/>
      <c r="L19" s="1014"/>
    </row>
    <row r="20" spans="2:12" x14ac:dyDescent="0.25">
      <c r="B20" s="1012"/>
      <c r="C20" s="1013"/>
      <c r="D20" s="1013"/>
      <c r="E20" s="1013"/>
      <c r="F20" s="1013"/>
      <c r="G20" s="1014"/>
      <c r="H20" s="1012"/>
      <c r="I20" s="1013"/>
      <c r="J20" s="1013"/>
      <c r="K20" s="1013"/>
      <c r="L20" s="1014"/>
    </row>
    <row r="21" spans="2:12" x14ac:dyDescent="0.25">
      <c r="B21" s="1012"/>
      <c r="C21" s="1013"/>
      <c r="D21" s="1013"/>
      <c r="E21" s="1013"/>
      <c r="F21" s="1013"/>
      <c r="G21" s="1014"/>
      <c r="H21" s="1012"/>
      <c r="I21" s="1013"/>
      <c r="J21" s="1013"/>
      <c r="K21" s="1013"/>
      <c r="L21" s="1014"/>
    </row>
    <row r="22" spans="2:12" x14ac:dyDescent="0.25">
      <c r="B22" s="1012"/>
      <c r="C22" s="1013"/>
      <c r="D22" s="1013"/>
      <c r="E22" s="1013"/>
      <c r="F22" s="1013"/>
      <c r="G22" s="1014"/>
      <c r="H22" s="1012"/>
      <c r="I22" s="1013"/>
      <c r="J22" s="1013"/>
      <c r="K22" s="1013"/>
      <c r="L22" s="1014"/>
    </row>
    <row r="23" spans="2:12" x14ac:dyDescent="0.25">
      <c r="B23" s="1012"/>
      <c r="C23" s="1013"/>
      <c r="D23" s="1013"/>
      <c r="E23" s="1013"/>
      <c r="F23" s="1013"/>
      <c r="G23" s="1014"/>
      <c r="H23" s="1012"/>
      <c r="I23" s="1013"/>
      <c r="J23" s="1013"/>
      <c r="K23" s="1013"/>
      <c r="L23" s="1014"/>
    </row>
    <row r="24" spans="2:12" x14ac:dyDescent="0.25">
      <c r="B24" s="1012"/>
      <c r="C24" s="1013"/>
      <c r="D24" s="1013"/>
      <c r="E24" s="1013"/>
      <c r="F24" s="1013"/>
      <c r="G24" s="1014"/>
      <c r="H24" s="1012"/>
      <c r="I24" s="1013"/>
      <c r="J24" s="1013"/>
      <c r="K24" s="1013"/>
      <c r="L24" s="1014"/>
    </row>
    <row r="25" spans="2:12" ht="15" customHeight="1" x14ac:dyDescent="0.25">
      <c r="B25" s="1160">
        <v>3</v>
      </c>
      <c r="C25" s="1161"/>
      <c r="D25" s="1161"/>
      <c r="E25" s="1161"/>
      <c r="F25" s="1161"/>
      <c r="G25" s="1162"/>
      <c r="H25" s="1160">
        <v>4</v>
      </c>
      <c r="I25" s="1161"/>
      <c r="J25" s="1161"/>
      <c r="K25" s="1161"/>
      <c r="L25" s="1162"/>
    </row>
    <row r="26" spans="2:12" ht="15.75" thickBot="1" x14ac:dyDescent="0.3">
      <c r="B26" s="1163"/>
      <c r="C26" s="1164"/>
      <c r="D26" s="1164"/>
      <c r="E26" s="1164"/>
      <c r="F26" s="1164"/>
      <c r="G26" s="1165"/>
      <c r="H26" s="1163"/>
      <c r="I26" s="1164"/>
      <c r="J26" s="1164"/>
      <c r="K26" s="1164"/>
      <c r="L26" s="1165"/>
    </row>
    <row r="27" spans="2:12" ht="15.75" customHeight="1" x14ac:dyDescent="0.25">
      <c r="B27" s="1012"/>
      <c r="C27" s="1013"/>
      <c r="D27" s="1013"/>
      <c r="E27" s="1013"/>
      <c r="F27" s="1013"/>
      <c r="G27" s="1014"/>
      <c r="H27" s="1012"/>
      <c r="I27" s="1013"/>
      <c r="J27" s="1013"/>
      <c r="K27" s="1013"/>
      <c r="L27" s="1014"/>
    </row>
    <row r="28" spans="2:12" x14ac:dyDescent="0.25">
      <c r="B28" s="1012"/>
      <c r="C28" s="1013"/>
      <c r="D28" s="1013"/>
      <c r="E28" s="1013"/>
      <c r="F28" s="1013"/>
      <c r="G28" s="1014"/>
      <c r="H28" s="1012"/>
      <c r="I28" s="1013"/>
      <c r="J28" s="1013"/>
      <c r="K28" s="1013"/>
      <c r="L28" s="1014"/>
    </row>
    <row r="29" spans="2:12" x14ac:dyDescent="0.25">
      <c r="B29" s="1012"/>
      <c r="C29" s="1013"/>
      <c r="D29" s="1013"/>
      <c r="E29" s="1013"/>
      <c r="F29" s="1013"/>
      <c r="G29" s="1014"/>
      <c r="H29" s="1012"/>
      <c r="I29" s="1013"/>
      <c r="J29" s="1013"/>
      <c r="K29" s="1013"/>
      <c r="L29" s="1014"/>
    </row>
    <row r="30" spans="2:12" x14ac:dyDescent="0.25">
      <c r="B30" s="1012"/>
      <c r="C30" s="1013"/>
      <c r="D30" s="1013"/>
      <c r="E30" s="1013"/>
      <c r="F30" s="1013"/>
      <c r="G30" s="1014"/>
      <c r="H30" s="1012"/>
      <c r="I30" s="1013"/>
      <c r="J30" s="1013"/>
      <c r="K30" s="1013"/>
      <c r="L30" s="1014"/>
    </row>
    <row r="31" spans="2:12" x14ac:dyDescent="0.25">
      <c r="B31" s="1012"/>
      <c r="C31" s="1013"/>
      <c r="D31" s="1013"/>
      <c r="E31" s="1013"/>
      <c r="F31" s="1013"/>
      <c r="G31" s="1014"/>
      <c r="H31" s="1012"/>
      <c r="I31" s="1013"/>
      <c r="J31" s="1013"/>
      <c r="K31" s="1013"/>
      <c r="L31" s="1014"/>
    </row>
    <row r="32" spans="2:12" x14ac:dyDescent="0.25">
      <c r="B32" s="1012"/>
      <c r="C32" s="1013"/>
      <c r="D32" s="1013"/>
      <c r="E32" s="1013"/>
      <c r="F32" s="1013"/>
      <c r="G32" s="1014"/>
      <c r="H32" s="1012"/>
      <c r="I32" s="1013"/>
      <c r="J32" s="1013"/>
      <c r="K32" s="1013"/>
      <c r="L32" s="1014"/>
    </row>
    <row r="33" spans="2:12" x14ac:dyDescent="0.25">
      <c r="B33" s="1012"/>
      <c r="C33" s="1013"/>
      <c r="D33" s="1013"/>
      <c r="E33" s="1013"/>
      <c r="F33" s="1013"/>
      <c r="G33" s="1014"/>
      <c r="H33" s="1012"/>
      <c r="I33" s="1013"/>
      <c r="J33" s="1013"/>
      <c r="K33" s="1013"/>
      <c r="L33" s="1014"/>
    </row>
    <row r="34" spans="2:12" x14ac:dyDescent="0.25">
      <c r="B34" s="1012"/>
      <c r="C34" s="1013"/>
      <c r="D34" s="1013"/>
      <c r="E34" s="1013"/>
      <c r="F34" s="1013"/>
      <c r="G34" s="1014"/>
      <c r="H34" s="1012"/>
      <c r="I34" s="1013"/>
      <c r="J34" s="1013"/>
      <c r="K34" s="1013"/>
      <c r="L34" s="1014"/>
    </row>
    <row r="35" spans="2:12" x14ac:dyDescent="0.25">
      <c r="B35" s="1012"/>
      <c r="C35" s="1013"/>
      <c r="D35" s="1013"/>
      <c r="E35" s="1013"/>
      <c r="F35" s="1013"/>
      <c r="G35" s="1014"/>
      <c r="H35" s="1012"/>
      <c r="I35" s="1013"/>
      <c r="J35" s="1013"/>
      <c r="K35" s="1013"/>
      <c r="L35" s="1014"/>
    </row>
    <row r="36" spans="2:12" x14ac:dyDescent="0.25">
      <c r="B36" s="1012"/>
      <c r="C36" s="1013"/>
      <c r="D36" s="1013"/>
      <c r="E36" s="1013"/>
      <c r="F36" s="1013"/>
      <c r="G36" s="1014"/>
      <c r="H36" s="1012"/>
      <c r="I36" s="1013"/>
      <c r="J36" s="1013"/>
      <c r="K36" s="1013"/>
      <c r="L36" s="1014"/>
    </row>
    <row r="37" spans="2:12" x14ac:dyDescent="0.25">
      <c r="B37" s="1012"/>
      <c r="C37" s="1013"/>
      <c r="D37" s="1013"/>
      <c r="E37" s="1013"/>
      <c r="F37" s="1013"/>
      <c r="G37" s="1014"/>
      <c r="H37" s="1012"/>
      <c r="I37" s="1013"/>
      <c r="J37" s="1013"/>
      <c r="K37" s="1013"/>
      <c r="L37" s="1014"/>
    </row>
    <row r="38" spans="2:12" x14ac:dyDescent="0.25">
      <c r="B38" s="1012"/>
      <c r="C38" s="1013"/>
      <c r="D38" s="1013"/>
      <c r="E38" s="1013"/>
      <c r="F38" s="1013"/>
      <c r="G38" s="1014"/>
      <c r="H38" s="1012"/>
      <c r="I38" s="1013"/>
      <c r="J38" s="1013"/>
      <c r="K38" s="1013"/>
      <c r="L38" s="1014"/>
    </row>
    <row r="39" spans="2:12" x14ac:dyDescent="0.25">
      <c r="B39" s="1012"/>
      <c r="C39" s="1013"/>
      <c r="D39" s="1013"/>
      <c r="E39" s="1013"/>
      <c r="F39" s="1013"/>
      <c r="G39" s="1014"/>
      <c r="H39" s="1012"/>
      <c r="I39" s="1013"/>
      <c r="J39" s="1013"/>
      <c r="K39" s="1013"/>
      <c r="L39" s="1014"/>
    </row>
    <row r="40" spans="2:12" x14ac:dyDescent="0.25">
      <c r="B40" s="1012"/>
      <c r="C40" s="1013"/>
      <c r="D40" s="1013"/>
      <c r="E40" s="1013"/>
      <c r="F40" s="1013"/>
      <c r="G40" s="1014"/>
      <c r="H40" s="1012"/>
      <c r="I40" s="1013"/>
      <c r="J40" s="1013"/>
      <c r="K40" s="1013"/>
      <c r="L40" s="1014"/>
    </row>
    <row r="41" spans="2:12" x14ac:dyDescent="0.25">
      <c r="B41" s="1154">
        <v>5</v>
      </c>
      <c r="C41" s="1155"/>
      <c r="D41" s="1155"/>
      <c r="E41" s="1155"/>
      <c r="F41" s="1155"/>
      <c r="G41" s="1156"/>
      <c r="H41" s="1160">
        <v>6</v>
      </c>
      <c r="I41" s="1161"/>
      <c r="J41" s="1161"/>
      <c r="K41" s="1161"/>
      <c r="L41" s="1162"/>
    </row>
    <row r="42" spans="2:12" ht="18" customHeight="1" thickBot="1" x14ac:dyDescent="0.3">
      <c r="B42" s="1157"/>
      <c r="C42" s="1158"/>
      <c r="D42" s="1158"/>
      <c r="E42" s="1158"/>
      <c r="F42" s="1158"/>
      <c r="G42" s="1159"/>
      <c r="H42" s="1163"/>
      <c r="I42" s="1164"/>
      <c r="J42" s="1164"/>
      <c r="K42" s="1164"/>
      <c r="L42" s="1165"/>
    </row>
    <row r="43" spans="2:12" ht="15.75" customHeight="1" x14ac:dyDescent="0.25">
      <c r="B43" s="1012"/>
      <c r="C43" s="1013"/>
      <c r="D43" s="1013"/>
      <c r="E43" s="1013"/>
      <c r="F43" s="1013"/>
      <c r="G43" s="1014"/>
      <c r="H43" s="1012"/>
      <c r="I43" s="1013"/>
      <c r="J43" s="1013"/>
      <c r="K43" s="1013"/>
      <c r="L43" s="1014"/>
    </row>
    <row r="44" spans="2:12" x14ac:dyDescent="0.25">
      <c r="B44" s="1012"/>
      <c r="C44" s="1013"/>
      <c r="D44" s="1013"/>
      <c r="E44" s="1013"/>
      <c r="F44" s="1013"/>
      <c r="G44" s="1014"/>
      <c r="H44" s="1012"/>
      <c r="I44" s="1013"/>
      <c r="J44" s="1013"/>
      <c r="K44" s="1013"/>
      <c r="L44" s="1014"/>
    </row>
    <row r="45" spans="2:12" x14ac:dyDescent="0.25">
      <c r="B45" s="1012"/>
      <c r="C45" s="1013"/>
      <c r="D45" s="1013"/>
      <c r="E45" s="1013"/>
      <c r="F45" s="1013"/>
      <c r="G45" s="1014"/>
      <c r="H45" s="1012"/>
      <c r="I45" s="1013"/>
      <c r="J45" s="1013"/>
      <c r="K45" s="1013"/>
      <c r="L45" s="1014"/>
    </row>
    <row r="46" spans="2:12" x14ac:dyDescent="0.25">
      <c r="B46" s="1012"/>
      <c r="C46" s="1013"/>
      <c r="D46" s="1013"/>
      <c r="E46" s="1013"/>
      <c r="F46" s="1013"/>
      <c r="G46" s="1014"/>
      <c r="H46" s="1012"/>
      <c r="I46" s="1013"/>
      <c r="J46" s="1013"/>
      <c r="K46" s="1013"/>
      <c r="L46" s="1014"/>
    </row>
    <row r="47" spans="2:12" x14ac:dyDescent="0.25">
      <c r="B47" s="1012"/>
      <c r="C47" s="1013"/>
      <c r="D47" s="1013"/>
      <c r="E47" s="1013"/>
      <c r="F47" s="1013"/>
      <c r="G47" s="1014"/>
      <c r="H47" s="1012"/>
      <c r="I47" s="1013"/>
      <c r="J47" s="1013"/>
      <c r="K47" s="1013"/>
      <c r="L47" s="1014"/>
    </row>
    <row r="48" spans="2:12" x14ac:dyDescent="0.25">
      <c r="B48" s="1012"/>
      <c r="C48" s="1013"/>
      <c r="D48" s="1013"/>
      <c r="E48" s="1013"/>
      <c r="F48" s="1013"/>
      <c r="G48" s="1014"/>
      <c r="H48" s="1012"/>
      <c r="I48" s="1013"/>
      <c r="J48" s="1013"/>
      <c r="K48" s="1013"/>
      <c r="L48" s="1014"/>
    </row>
    <row r="49" spans="2:12" x14ac:dyDescent="0.25">
      <c r="B49" s="1012"/>
      <c r="C49" s="1013"/>
      <c r="D49" s="1013"/>
      <c r="E49" s="1013"/>
      <c r="F49" s="1013"/>
      <c r="G49" s="1014"/>
      <c r="H49" s="1012"/>
      <c r="I49" s="1013"/>
      <c r="J49" s="1013"/>
      <c r="K49" s="1013"/>
      <c r="L49" s="1014"/>
    </row>
    <row r="50" spans="2:12" x14ac:dyDescent="0.25">
      <c r="B50" s="1012"/>
      <c r="C50" s="1013"/>
      <c r="D50" s="1013"/>
      <c r="E50" s="1013"/>
      <c r="F50" s="1013"/>
      <c r="G50" s="1014"/>
      <c r="H50" s="1012"/>
      <c r="I50" s="1013"/>
      <c r="J50" s="1013"/>
      <c r="K50" s="1013"/>
      <c r="L50" s="1014"/>
    </row>
    <row r="51" spans="2:12" x14ac:dyDescent="0.25">
      <c r="B51" s="1012"/>
      <c r="C51" s="1013"/>
      <c r="D51" s="1013"/>
      <c r="E51" s="1013"/>
      <c r="F51" s="1013"/>
      <c r="G51" s="1014"/>
      <c r="H51" s="1012"/>
      <c r="I51" s="1013"/>
      <c r="J51" s="1013"/>
      <c r="K51" s="1013"/>
      <c r="L51" s="1014"/>
    </row>
    <row r="52" spans="2:12" x14ac:dyDescent="0.25">
      <c r="B52" s="1012"/>
      <c r="C52" s="1013"/>
      <c r="D52" s="1013"/>
      <c r="E52" s="1013"/>
      <c r="F52" s="1013"/>
      <c r="G52" s="1014"/>
      <c r="H52" s="1012"/>
      <c r="I52" s="1013"/>
      <c r="J52" s="1013"/>
      <c r="K52" s="1013"/>
      <c r="L52" s="1014"/>
    </row>
    <row r="53" spans="2:12" x14ac:dyDescent="0.25">
      <c r="B53" s="1012"/>
      <c r="C53" s="1013"/>
      <c r="D53" s="1013"/>
      <c r="E53" s="1013"/>
      <c r="F53" s="1013"/>
      <c r="G53" s="1014"/>
      <c r="H53" s="1012"/>
      <c r="I53" s="1013"/>
      <c r="J53" s="1013"/>
      <c r="K53" s="1013"/>
      <c r="L53" s="1014"/>
    </row>
    <row r="54" spans="2:12" x14ac:dyDescent="0.25">
      <c r="B54" s="1012"/>
      <c r="C54" s="1013"/>
      <c r="D54" s="1013"/>
      <c r="E54" s="1013"/>
      <c r="F54" s="1013"/>
      <c r="G54" s="1014"/>
      <c r="H54" s="1012"/>
      <c r="I54" s="1013"/>
      <c r="J54" s="1013"/>
      <c r="K54" s="1013"/>
      <c r="L54" s="1014"/>
    </row>
    <row r="55" spans="2:12" x14ac:dyDescent="0.25">
      <c r="B55" s="1012"/>
      <c r="C55" s="1013"/>
      <c r="D55" s="1013"/>
      <c r="E55" s="1013"/>
      <c r="F55" s="1013"/>
      <c r="G55" s="1014"/>
      <c r="H55" s="1012"/>
      <c r="I55" s="1013"/>
      <c r="J55" s="1013"/>
      <c r="K55" s="1013"/>
      <c r="L55" s="1014"/>
    </row>
    <row r="56" spans="2:12" x14ac:dyDescent="0.25">
      <c r="B56" s="1012"/>
      <c r="C56" s="1013"/>
      <c r="D56" s="1013"/>
      <c r="E56" s="1013"/>
      <c r="F56" s="1013"/>
      <c r="G56" s="1014"/>
      <c r="H56" s="1012"/>
      <c r="I56" s="1013"/>
      <c r="J56" s="1013"/>
      <c r="K56" s="1013"/>
      <c r="L56" s="1014"/>
    </row>
    <row r="57" spans="2:12" x14ac:dyDescent="0.25">
      <c r="B57" s="1154">
        <v>7</v>
      </c>
      <c r="C57" s="1155"/>
      <c r="D57" s="1155"/>
      <c r="E57" s="1155"/>
      <c r="F57" s="1155"/>
      <c r="G57" s="1156"/>
      <c r="H57" s="1160">
        <v>8</v>
      </c>
      <c r="I57" s="1161"/>
      <c r="J57" s="1161"/>
      <c r="K57" s="1161"/>
      <c r="L57" s="1162"/>
    </row>
    <row r="58" spans="2:12" ht="18" customHeight="1" thickBot="1" x14ac:dyDescent="0.3">
      <c r="B58" s="1157"/>
      <c r="C58" s="1158"/>
      <c r="D58" s="1158"/>
      <c r="E58" s="1158"/>
      <c r="F58" s="1158"/>
      <c r="G58" s="1159"/>
      <c r="H58" s="1163"/>
      <c r="I58" s="1164"/>
      <c r="J58" s="1164"/>
      <c r="K58" s="1164"/>
      <c r="L58" s="1165"/>
    </row>
    <row r="59" spans="2:12" ht="225.75" customHeight="1" thickBot="1" x14ac:dyDescent="0.3">
      <c r="B59" s="1166" t="s">
        <v>1199</v>
      </c>
      <c r="C59" s="1167"/>
      <c r="D59" s="1167"/>
      <c r="E59" s="1167"/>
      <c r="F59" s="1167"/>
      <c r="G59" s="1167"/>
      <c r="H59" s="1167"/>
      <c r="I59" s="1167"/>
      <c r="J59" s="1167"/>
      <c r="K59" s="1167"/>
      <c r="L59" s="1168"/>
    </row>
    <row r="60" spans="2:12" ht="15.75" customHeight="1" x14ac:dyDescent="0.25">
      <c r="B60" s="1012" t="s">
        <v>546</v>
      </c>
      <c r="C60" s="1013"/>
      <c r="D60" s="1013"/>
      <c r="E60" s="1013"/>
      <c r="F60" s="1013"/>
      <c r="G60" s="1014"/>
      <c r="H60" s="1012" t="s">
        <v>547</v>
      </c>
      <c r="I60" s="1013"/>
      <c r="J60" s="1013"/>
      <c r="K60" s="1013"/>
      <c r="L60" s="1014"/>
    </row>
    <row r="61" spans="2:12" x14ac:dyDescent="0.25">
      <c r="B61" s="1012"/>
      <c r="C61" s="1013"/>
      <c r="D61" s="1013"/>
      <c r="E61" s="1013"/>
      <c r="F61" s="1013"/>
      <c r="G61" s="1014"/>
      <c r="H61" s="1012"/>
      <c r="I61" s="1013"/>
      <c r="J61" s="1013"/>
      <c r="K61" s="1013"/>
      <c r="L61" s="1014"/>
    </row>
    <row r="62" spans="2:12" x14ac:dyDescent="0.25">
      <c r="B62" s="1012"/>
      <c r="C62" s="1013"/>
      <c r="D62" s="1013"/>
      <c r="E62" s="1013"/>
      <c r="F62" s="1013"/>
      <c r="G62" s="1014"/>
      <c r="H62" s="1012"/>
      <c r="I62" s="1013"/>
      <c r="J62" s="1013"/>
      <c r="K62" s="1013"/>
      <c r="L62" s="1014"/>
    </row>
    <row r="63" spans="2:12" x14ac:dyDescent="0.25">
      <c r="B63" s="1012"/>
      <c r="C63" s="1013"/>
      <c r="D63" s="1013"/>
      <c r="E63" s="1013"/>
      <c r="F63" s="1013"/>
      <c r="G63" s="1014"/>
      <c r="H63" s="1012"/>
      <c r="I63" s="1013"/>
      <c r="J63" s="1013"/>
      <c r="K63" s="1013"/>
      <c r="L63" s="1014"/>
    </row>
    <row r="64" spans="2:12" x14ac:dyDescent="0.25">
      <c r="B64" s="1012"/>
      <c r="C64" s="1013"/>
      <c r="D64" s="1013"/>
      <c r="E64" s="1013"/>
      <c r="F64" s="1013"/>
      <c r="G64" s="1014"/>
      <c r="H64" s="1012"/>
      <c r="I64" s="1013"/>
      <c r="J64" s="1013"/>
      <c r="K64" s="1013"/>
      <c r="L64" s="1014"/>
    </row>
    <row r="65" spans="2:12" x14ac:dyDescent="0.25">
      <c r="B65" s="1012"/>
      <c r="C65" s="1013"/>
      <c r="D65" s="1013"/>
      <c r="E65" s="1013"/>
      <c r="F65" s="1013"/>
      <c r="G65" s="1014"/>
      <c r="H65" s="1012"/>
      <c r="I65" s="1013"/>
      <c r="J65" s="1013"/>
      <c r="K65" s="1013"/>
      <c r="L65" s="1014"/>
    </row>
    <row r="66" spans="2:12" x14ac:dyDescent="0.25">
      <c r="B66" s="1012"/>
      <c r="C66" s="1013"/>
      <c r="D66" s="1013"/>
      <c r="E66" s="1013"/>
      <c r="F66" s="1013"/>
      <c r="G66" s="1014"/>
      <c r="H66" s="1012"/>
      <c r="I66" s="1013"/>
      <c r="J66" s="1013"/>
      <c r="K66" s="1013"/>
      <c r="L66" s="1014"/>
    </row>
    <row r="67" spans="2:12" x14ac:dyDescent="0.25">
      <c r="B67" s="1012"/>
      <c r="C67" s="1013"/>
      <c r="D67" s="1013"/>
      <c r="E67" s="1013"/>
      <c r="F67" s="1013"/>
      <c r="G67" s="1014"/>
      <c r="H67" s="1012"/>
      <c r="I67" s="1013"/>
      <c r="J67" s="1013"/>
      <c r="K67" s="1013"/>
      <c r="L67" s="1014"/>
    </row>
    <row r="68" spans="2:12" x14ac:dyDescent="0.25">
      <c r="B68" s="1012"/>
      <c r="C68" s="1013"/>
      <c r="D68" s="1013"/>
      <c r="E68" s="1013"/>
      <c r="F68" s="1013"/>
      <c r="G68" s="1014"/>
      <c r="H68" s="1012"/>
      <c r="I68" s="1013"/>
      <c r="J68" s="1013"/>
      <c r="K68" s="1013"/>
      <c r="L68" s="1014"/>
    </row>
    <row r="69" spans="2:12" x14ac:dyDescent="0.25">
      <c r="B69" s="1012"/>
      <c r="C69" s="1013"/>
      <c r="D69" s="1013"/>
      <c r="E69" s="1013"/>
      <c r="F69" s="1013"/>
      <c r="G69" s="1014"/>
      <c r="H69" s="1012"/>
      <c r="I69" s="1013"/>
      <c r="J69" s="1013"/>
      <c r="K69" s="1013"/>
      <c r="L69" s="1014"/>
    </row>
    <row r="70" spans="2:12" x14ac:dyDescent="0.25">
      <c r="B70" s="1012"/>
      <c r="C70" s="1013"/>
      <c r="D70" s="1013"/>
      <c r="E70" s="1013"/>
      <c r="F70" s="1013"/>
      <c r="G70" s="1014"/>
      <c r="H70" s="1012"/>
      <c r="I70" s="1013"/>
      <c r="J70" s="1013"/>
      <c r="K70" s="1013"/>
      <c r="L70" s="1014"/>
    </row>
    <row r="71" spans="2:12" x14ac:dyDescent="0.25">
      <c r="B71" s="1012"/>
      <c r="C71" s="1013"/>
      <c r="D71" s="1013"/>
      <c r="E71" s="1013"/>
      <c r="F71" s="1013"/>
      <c r="G71" s="1014"/>
      <c r="H71" s="1012"/>
      <c r="I71" s="1013"/>
      <c r="J71" s="1013"/>
      <c r="K71" s="1013"/>
      <c r="L71" s="1014"/>
    </row>
    <row r="72" spans="2:12" x14ac:dyDescent="0.25">
      <c r="B72" s="1012"/>
      <c r="C72" s="1013"/>
      <c r="D72" s="1013"/>
      <c r="E72" s="1013"/>
      <c r="F72" s="1013"/>
      <c r="G72" s="1014"/>
      <c r="H72" s="1012"/>
      <c r="I72" s="1013"/>
      <c r="J72" s="1013"/>
      <c r="K72" s="1013"/>
      <c r="L72" s="1014"/>
    </row>
    <row r="73" spans="2:12" x14ac:dyDescent="0.25">
      <c r="B73" s="1012"/>
      <c r="C73" s="1013"/>
      <c r="D73" s="1013"/>
      <c r="E73" s="1013"/>
      <c r="F73" s="1013"/>
      <c r="G73" s="1014"/>
      <c r="H73" s="1012"/>
      <c r="I73" s="1013"/>
      <c r="J73" s="1013"/>
      <c r="K73" s="1013"/>
      <c r="L73" s="1014"/>
    </row>
    <row r="74" spans="2:12" x14ac:dyDescent="0.25">
      <c r="B74" s="1154">
        <v>9</v>
      </c>
      <c r="C74" s="1155"/>
      <c r="D74" s="1155"/>
      <c r="E74" s="1155"/>
      <c r="F74" s="1155"/>
      <c r="G74" s="1156"/>
      <c r="H74" s="1160">
        <v>10</v>
      </c>
      <c r="I74" s="1161"/>
      <c r="J74" s="1161"/>
      <c r="K74" s="1161"/>
      <c r="L74" s="1162"/>
    </row>
    <row r="75" spans="2:12" ht="18" customHeight="1" thickBot="1" x14ac:dyDescent="0.3">
      <c r="B75" s="1157"/>
      <c r="C75" s="1158"/>
      <c r="D75" s="1158"/>
      <c r="E75" s="1158"/>
      <c r="F75" s="1158"/>
      <c r="G75" s="1159"/>
      <c r="H75" s="1163"/>
      <c r="I75" s="1164"/>
      <c r="J75" s="1164"/>
      <c r="K75" s="1164"/>
      <c r="L75" s="1165"/>
    </row>
    <row r="76" spans="2:12" ht="15.75" customHeight="1" x14ac:dyDescent="0.25">
      <c r="B76" s="1012" t="s">
        <v>546</v>
      </c>
      <c r="C76" s="1013"/>
      <c r="D76" s="1013"/>
      <c r="E76" s="1013"/>
      <c r="F76" s="1013"/>
      <c r="G76" s="1014"/>
      <c r="H76" s="1012" t="s">
        <v>547</v>
      </c>
      <c r="I76" s="1013"/>
      <c r="J76" s="1013"/>
      <c r="K76" s="1013"/>
      <c r="L76" s="1014"/>
    </row>
    <row r="77" spans="2:12" x14ac:dyDescent="0.25">
      <c r="B77" s="1012"/>
      <c r="C77" s="1013"/>
      <c r="D77" s="1013"/>
      <c r="E77" s="1013"/>
      <c r="F77" s="1013"/>
      <c r="G77" s="1014"/>
      <c r="H77" s="1012"/>
      <c r="I77" s="1013"/>
      <c r="J77" s="1013"/>
      <c r="K77" s="1013"/>
      <c r="L77" s="1014"/>
    </row>
    <row r="78" spans="2:12" x14ac:dyDescent="0.25">
      <c r="B78" s="1012"/>
      <c r="C78" s="1013"/>
      <c r="D78" s="1013"/>
      <c r="E78" s="1013"/>
      <c r="F78" s="1013"/>
      <c r="G78" s="1014"/>
      <c r="H78" s="1012"/>
      <c r="I78" s="1013"/>
      <c r="J78" s="1013"/>
      <c r="K78" s="1013"/>
      <c r="L78" s="1014"/>
    </row>
    <row r="79" spans="2:12" x14ac:dyDescent="0.25">
      <c r="B79" s="1012"/>
      <c r="C79" s="1013"/>
      <c r="D79" s="1013"/>
      <c r="E79" s="1013"/>
      <c r="F79" s="1013"/>
      <c r="G79" s="1014"/>
      <c r="H79" s="1012"/>
      <c r="I79" s="1013"/>
      <c r="J79" s="1013"/>
      <c r="K79" s="1013"/>
      <c r="L79" s="1014"/>
    </row>
    <row r="80" spans="2:12" x14ac:dyDescent="0.25">
      <c r="B80" s="1012"/>
      <c r="C80" s="1013"/>
      <c r="D80" s="1013"/>
      <c r="E80" s="1013"/>
      <c r="F80" s="1013"/>
      <c r="G80" s="1014"/>
      <c r="H80" s="1012"/>
      <c r="I80" s="1013"/>
      <c r="J80" s="1013"/>
      <c r="K80" s="1013"/>
      <c r="L80" s="1014"/>
    </row>
    <row r="81" spans="2:12" x14ac:dyDescent="0.25">
      <c r="B81" s="1012"/>
      <c r="C81" s="1013"/>
      <c r="D81" s="1013"/>
      <c r="E81" s="1013"/>
      <c r="F81" s="1013"/>
      <c r="G81" s="1014"/>
      <c r="H81" s="1012"/>
      <c r="I81" s="1013"/>
      <c r="J81" s="1013"/>
      <c r="K81" s="1013"/>
      <c r="L81" s="1014"/>
    </row>
    <row r="82" spans="2:12" x14ac:dyDescent="0.25">
      <c r="B82" s="1012"/>
      <c r="C82" s="1013"/>
      <c r="D82" s="1013"/>
      <c r="E82" s="1013"/>
      <c r="F82" s="1013"/>
      <c r="G82" s="1014"/>
      <c r="H82" s="1012"/>
      <c r="I82" s="1013"/>
      <c r="J82" s="1013"/>
      <c r="K82" s="1013"/>
      <c r="L82" s="1014"/>
    </row>
    <row r="83" spans="2:12" x14ac:dyDescent="0.25">
      <c r="B83" s="1012"/>
      <c r="C83" s="1013"/>
      <c r="D83" s="1013"/>
      <c r="E83" s="1013"/>
      <c r="F83" s="1013"/>
      <c r="G83" s="1014"/>
      <c r="H83" s="1012"/>
      <c r="I83" s="1013"/>
      <c r="J83" s="1013"/>
      <c r="K83" s="1013"/>
      <c r="L83" s="1014"/>
    </row>
    <row r="84" spans="2:12" x14ac:dyDescent="0.25">
      <c r="B84" s="1012"/>
      <c r="C84" s="1013"/>
      <c r="D84" s="1013"/>
      <c r="E84" s="1013"/>
      <c r="F84" s="1013"/>
      <c r="G84" s="1014"/>
      <c r="H84" s="1012"/>
      <c r="I84" s="1013"/>
      <c r="J84" s="1013"/>
      <c r="K84" s="1013"/>
      <c r="L84" s="1014"/>
    </row>
    <row r="85" spans="2:12" x14ac:dyDescent="0.25">
      <c r="B85" s="1012"/>
      <c r="C85" s="1013"/>
      <c r="D85" s="1013"/>
      <c r="E85" s="1013"/>
      <c r="F85" s="1013"/>
      <c r="G85" s="1014"/>
      <c r="H85" s="1012"/>
      <c r="I85" s="1013"/>
      <c r="J85" s="1013"/>
      <c r="K85" s="1013"/>
      <c r="L85" s="1014"/>
    </row>
    <row r="86" spans="2:12" x14ac:dyDescent="0.25">
      <c r="B86" s="1012"/>
      <c r="C86" s="1013"/>
      <c r="D86" s="1013"/>
      <c r="E86" s="1013"/>
      <c r="F86" s="1013"/>
      <c r="G86" s="1014"/>
      <c r="H86" s="1012"/>
      <c r="I86" s="1013"/>
      <c r="J86" s="1013"/>
      <c r="K86" s="1013"/>
      <c r="L86" s="1014"/>
    </row>
    <row r="87" spans="2:12" x14ac:dyDescent="0.25">
      <c r="B87" s="1012"/>
      <c r="C87" s="1013"/>
      <c r="D87" s="1013"/>
      <c r="E87" s="1013"/>
      <c r="F87" s="1013"/>
      <c r="G87" s="1014"/>
      <c r="H87" s="1012"/>
      <c r="I87" s="1013"/>
      <c r="J87" s="1013"/>
      <c r="K87" s="1013"/>
      <c r="L87" s="1014"/>
    </row>
    <row r="88" spans="2:12" x14ac:dyDescent="0.25">
      <c r="B88" s="1012"/>
      <c r="C88" s="1013"/>
      <c r="D88" s="1013"/>
      <c r="E88" s="1013"/>
      <c r="F88" s="1013"/>
      <c r="G88" s="1014"/>
      <c r="H88" s="1012"/>
      <c r="I88" s="1013"/>
      <c r="J88" s="1013"/>
      <c r="K88" s="1013"/>
      <c r="L88" s="1014"/>
    </row>
    <row r="89" spans="2:12" x14ac:dyDescent="0.25">
      <c r="B89" s="1012"/>
      <c r="C89" s="1013"/>
      <c r="D89" s="1013"/>
      <c r="E89" s="1013"/>
      <c r="F89" s="1013"/>
      <c r="G89" s="1014"/>
      <c r="H89" s="1012"/>
      <c r="I89" s="1013"/>
      <c r="J89" s="1013"/>
      <c r="K89" s="1013"/>
      <c r="L89" s="1014"/>
    </row>
    <row r="90" spans="2:12" x14ac:dyDescent="0.25">
      <c r="B90" s="1154">
        <v>11</v>
      </c>
      <c r="C90" s="1155"/>
      <c r="D90" s="1155"/>
      <c r="E90" s="1155"/>
      <c r="F90" s="1155"/>
      <c r="G90" s="1156"/>
      <c r="H90" s="1160">
        <v>12</v>
      </c>
      <c r="I90" s="1161"/>
      <c r="J90" s="1161"/>
      <c r="K90" s="1161"/>
      <c r="L90" s="1162"/>
    </row>
    <row r="91" spans="2:12" ht="18" customHeight="1" thickBot="1" x14ac:dyDescent="0.3">
      <c r="B91" s="1157"/>
      <c r="C91" s="1158"/>
      <c r="D91" s="1158"/>
      <c r="E91" s="1158"/>
      <c r="F91" s="1158"/>
      <c r="G91" s="1159"/>
      <c r="H91" s="1163"/>
      <c r="I91" s="1164"/>
      <c r="J91" s="1164"/>
      <c r="K91" s="1164"/>
      <c r="L91" s="1165"/>
    </row>
    <row r="92" spans="2:12" ht="15.75" customHeight="1" x14ac:dyDescent="0.25">
      <c r="B92" s="1012" t="s">
        <v>546</v>
      </c>
      <c r="C92" s="1013"/>
      <c r="D92" s="1013"/>
      <c r="E92" s="1013"/>
      <c r="F92" s="1013"/>
      <c r="G92" s="1014"/>
      <c r="H92" s="1012" t="s">
        <v>547</v>
      </c>
      <c r="I92" s="1013"/>
      <c r="J92" s="1013"/>
      <c r="K92" s="1013"/>
      <c r="L92" s="1014"/>
    </row>
    <row r="93" spans="2:12" x14ac:dyDescent="0.25">
      <c r="B93" s="1012"/>
      <c r="C93" s="1013"/>
      <c r="D93" s="1013"/>
      <c r="E93" s="1013"/>
      <c r="F93" s="1013"/>
      <c r="G93" s="1014"/>
      <c r="H93" s="1012"/>
      <c r="I93" s="1013"/>
      <c r="J93" s="1013"/>
      <c r="K93" s="1013"/>
      <c r="L93" s="1014"/>
    </row>
    <row r="94" spans="2:12" x14ac:dyDescent="0.25">
      <c r="B94" s="1012"/>
      <c r="C94" s="1013"/>
      <c r="D94" s="1013"/>
      <c r="E94" s="1013"/>
      <c r="F94" s="1013"/>
      <c r="G94" s="1014"/>
      <c r="H94" s="1012"/>
      <c r="I94" s="1013"/>
      <c r="J94" s="1013"/>
      <c r="K94" s="1013"/>
      <c r="L94" s="1014"/>
    </row>
    <row r="95" spans="2:12" x14ac:dyDescent="0.25">
      <c r="B95" s="1012"/>
      <c r="C95" s="1013"/>
      <c r="D95" s="1013"/>
      <c r="E95" s="1013"/>
      <c r="F95" s="1013"/>
      <c r="G95" s="1014"/>
      <c r="H95" s="1012"/>
      <c r="I95" s="1013"/>
      <c r="J95" s="1013"/>
      <c r="K95" s="1013"/>
      <c r="L95" s="1014"/>
    </row>
    <row r="96" spans="2:12" x14ac:dyDescent="0.25">
      <c r="B96" s="1012"/>
      <c r="C96" s="1013"/>
      <c r="D96" s="1013"/>
      <c r="E96" s="1013"/>
      <c r="F96" s="1013"/>
      <c r="G96" s="1014"/>
      <c r="H96" s="1012"/>
      <c r="I96" s="1013"/>
      <c r="J96" s="1013"/>
      <c r="K96" s="1013"/>
      <c r="L96" s="1014"/>
    </row>
    <row r="97" spans="2:12" x14ac:dyDescent="0.25">
      <c r="B97" s="1012"/>
      <c r="C97" s="1013"/>
      <c r="D97" s="1013"/>
      <c r="E97" s="1013"/>
      <c r="F97" s="1013"/>
      <c r="G97" s="1014"/>
      <c r="H97" s="1012"/>
      <c r="I97" s="1013"/>
      <c r="J97" s="1013"/>
      <c r="K97" s="1013"/>
      <c r="L97" s="1014"/>
    </row>
    <row r="98" spans="2:12" x14ac:dyDescent="0.25">
      <c r="B98" s="1012"/>
      <c r="C98" s="1013"/>
      <c r="D98" s="1013"/>
      <c r="E98" s="1013"/>
      <c r="F98" s="1013"/>
      <c r="G98" s="1014"/>
      <c r="H98" s="1012"/>
      <c r="I98" s="1013"/>
      <c r="J98" s="1013"/>
      <c r="K98" s="1013"/>
      <c r="L98" s="1014"/>
    </row>
    <row r="99" spans="2:12" x14ac:dyDescent="0.25">
      <c r="B99" s="1012"/>
      <c r="C99" s="1013"/>
      <c r="D99" s="1013"/>
      <c r="E99" s="1013"/>
      <c r="F99" s="1013"/>
      <c r="G99" s="1014"/>
      <c r="H99" s="1012"/>
      <c r="I99" s="1013"/>
      <c r="J99" s="1013"/>
      <c r="K99" s="1013"/>
      <c r="L99" s="1014"/>
    </row>
    <row r="100" spans="2:12" x14ac:dyDescent="0.25">
      <c r="B100" s="1012"/>
      <c r="C100" s="1013"/>
      <c r="D100" s="1013"/>
      <c r="E100" s="1013"/>
      <c r="F100" s="1013"/>
      <c r="G100" s="1014"/>
      <c r="H100" s="1012"/>
      <c r="I100" s="1013"/>
      <c r="J100" s="1013"/>
      <c r="K100" s="1013"/>
      <c r="L100" s="1014"/>
    </row>
    <row r="101" spans="2:12" x14ac:dyDescent="0.25">
      <c r="B101" s="1012"/>
      <c r="C101" s="1013"/>
      <c r="D101" s="1013"/>
      <c r="E101" s="1013"/>
      <c r="F101" s="1013"/>
      <c r="G101" s="1014"/>
      <c r="H101" s="1012"/>
      <c r="I101" s="1013"/>
      <c r="J101" s="1013"/>
      <c r="K101" s="1013"/>
      <c r="L101" s="1014"/>
    </row>
    <row r="102" spans="2:12" x14ac:dyDescent="0.25">
      <c r="B102" s="1012"/>
      <c r="C102" s="1013"/>
      <c r="D102" s="1013"/>
      <c r="E102" s="1013"/>
      <c r="F102" s="1013"/>
      <c r="G102" s="1014"/>
      <c r="H102" s="1012"/>
      <c r="I102" s="1013"/>
      <c r="J102" s="1013"/>
      <c r="K102" s="1013"/>
      <c r="L102" s="1014"/>
    </row>
    <row r="103" spans="2:12" x14ac:dyDescent="0.25">
      <c r="B103" s="1012"/>
      <c r="C103" s="1013"/>
      <c r="D103" s="1013"/>
      <c r="E103" s="1013"/>
      <c r="F103" s="1013"/>
      <c r="G103" s="1014"/>
      <c r="H103" s="1012"/>
      <c r="I103" s="1013"/>
      <c r="J103" s="1013"/>
      <c r="K103" s="1013"/>
      <c r="L103" s="1014"/>
    </row>
    <row r="104" spans="2:12" x14ac:dyDescent="0.25">
      <c r="B104" s="1012"/>
      <c r="C104" s="1013"/>
      <c r="D104" s="1013"/>
      <c r="E104" s="1013"/>
      <c r="F104" s="1013"/>
      <c r="G104" s="1014"/>
      <c r="H104" s="1012"/>
      <c r="I104" s="1013"/>
      <c r="J104" s="1013"/>
      <c r="K104" s="1013"/>
      <c r="L104" s="1014"/>
    </row>
    <row r="105" spans="2:12" x14ac:dyDescent="0.25">
      <c r="B105" s="1012"/>
      <c r="C105" s="1013"/>
      <c r="D105" s="1013"/>
      <c r="E105" s="1013"/>
      <c r="F105" s="1013"/>
      <c r="G105" s="1014"/>
      <c r="H105" s="1012"/>
      <c r="I105" s="1013"/>
      <c r="J105" s="1013"/>
      <c r="K105" s="1013"/>
      <c r="L105" s="1014"/>
    </row>
    <row r="106" spans="2:12" x14ac:dyDescent="0.25">
      <c r="B106" s="1154">
        <v>13</v>
      </c>
      <c r="C106" s="1155"/>
      <c r="D106" s="1155"/>
      <c r="E106" s="1155"/>
      <c r="F106" s="1155"/>
      <c r="G106" s="1156"/>
      <c r="H106" s="1160">
        <v>14</v>
      </c>
      <c r="I106" s="1161"/>
      <c r="J106" s="1161"/>
      <c r="K106" s="1161"/>
      <c r="L106" s="1162"/>
    </row>
    <row r="107" spans="2:12" ht="18" customHeight="1" thickBot="1" x14ac:dyDescent="0.3">
      <c r="B107" s="1157"/>
      <c r="C107" s="1158"/>
      <c r="D107" s="1158"/>
      <c r="E107" s="1158"/>
      <c r="F107" s="1158"/>
      <c r="G107" s="1159"/>
      <c r="H107" s="1163"/>
      <c r="I107" s="1164"/>
      <c r="J107" s="1164"/>
      <c r="K107" s="1164"/>
      <c r="L107" s="1165"/>
    </row>
    <row r="108" spans="2:12" ht="15.75" customHeight="1" x14ac:dyDescent="0.25">
      <c r="B108" s="1012" t="s">
        <v>546</v>
      </c>
      <c r="C108" s="1013"/>
      <c r="D108" s="1013"/>
      <c r="E108" s="1013"/>
      <c r="F108" s="1013"/>
      <c r="G108" s="1014"/>
      <c r="H108" s="1012" t="s">
        <v>547</v>
      </c>
      <c r="I108" s="1013"/>
      <c r="J108" s="1013"/>
      <c r="K108" s="1013"/>
      <c r="L108" s="1014"/>
    </row>
    <row r="109" spans="2:12" x14ac:dyDescent="0.25">
      <c r="B109" s="1012"/>
      <c r="C109" s="1013"/>
      <c r="D109" s="1013"/>
      <c r="E109" s="1013"/>
      <c r="F109" s="1013"/>
      <c r="G109" s="1014"/>
      <c r="H109" s="1012"/>
      <c r="I109" s="1013"/>
      <c r="J109" s="1013"/>
      <c r="K109" s="1013"/>
      <c r="L109" s="1014"/>
    </row>
    <row r="110" spans="2:12" x14ac:dyDescent="0.25">
      <c r="B110" s="1012"/>
      <c r="C110" s="1013"/>
      <c r="D110" s="1013"/>
      <c r="E110" s="1013"/>
      <c r="F110" s="1013"/>
      <c r="G110" s="1014"/>
      <c r="H110" s="1012"/>
      <c r="I110" s="1013"/>
      <c r="J110" s="1013"/>
      <c r="K110" s="1013"/>
      <c r="L110" s="1014"/>
    </row>
    <row r="111" spans="2:12" x14ac:dyDescent="0.25">
      <c r="B111" s="1012"/>
      <c r="C111" s="1013"/>
      <c r="D111" s="1013"/>
      <c r="E111" s="1013"/>
      <c r="F111" s="1013"/>
      <c r="G111" s="1014"/>
      <c r="H111" s="1012"/>
      <c r="I111" s="1013"/>
      <c r="J111" s="1013"/>
      <c r="K111" s="1013"/>
      <c r="L111" s="1014"/>
    </row>
    <row r="112" spans="2:12" x14ac:dyDescent="0.25">
      <c r="B112" s="1012"/>
      <c r="C112" s="1013"/>
      <c r="D112" s="1013"/>
      <c r="E112" s="1013"/>
      <c r="F112" s="1013"/>
      <c r="G112" s="1014"/>
      <c r="H112" s="1012"/>
      <c r="I112" s="1013"/>
      <c r="J112" s="1013"/>
      <c r="K112" s="1013"/>
      <c r="L112" s="1014"/>
    </row>
    <row r="113" spans="2:12" x14ac:dyDescent="0.25">
      <c r="B113" s="1012"/>
      <c r="C113" s="1013"/>
      <c r="D113" s="1013"/>
      <c r="E113" s="1013"/>
      <c r="F113" s="1013"/>
      <c r="G113" s="1014"/>
      <c r="H113" s="1012"/>
      <c r="I113" s="1013"/>
      <c r="J113" s="1013"/>
      <c r="K113" s="1013"/>
      <c r="L113" s="1014"/>
    </row>
    <row r="114" spans="2:12" x14ac:dyDescent="0.25">
      <c r="B114" s="1012"/>
      <c r="C114" s="1013"/>
      <c r="D114" s="1013"/>
      <c r="E114" s="1013"/>
      <c r="F114" s="1013"/>
      <c r="G114" s="1014"/>
      <c r="H114" s="1012"/>
      <c r="I114" s="1013"/>
      <c r="J114" s="1013"/>
      <c r="K114" s="1013"/>
      <c r="L114" s="1014"/>
    </row>
    <row r="115" spans="2:12" x14ac:dyDescent="0.25">
      <c r="B115" s="1012"/>
      <c r="C115" s="1013"/>
      <c r="D115" s="1013"/>
      <c r="E115" s="1013"/>
      <c r="F115" s="1013"/>
      <c r="G115" s="1014"/>
      <c r="H115" s="1012"/>
      <c r="I115" s="1013"/>
      <c r="J115" s="1013"/>
      <c r="K115" s="1013"/>
      <c r="L115" s="1014"/>
    </row>
    <row r="116" spans="2:12" x14ac:dyDescent="0.25">
      <c r="B116" s="1012"/>
      <c r="C116" s="1013"/>
      <c r="D116" s="1013"/>
      <c r="E116" s="1013"/>
      <c r="F116" s="1013"/>
      <c r="G116" s="1014"/>
      <c r="H116" s="1012"/>
      <c r="I116" s="1013"/>
      <c r="J116" s="1013"/>
      <c r="K116" s="1013"/>
      <c r="L116" s="1014"/>
    </row>
    <row r="117" spans="2:12" x14ac:dyDescent="0.25">
      <c r="B117" s="1012"/>
      <c r="C117" s="1013"/>
      <c r="D117" s="1013"/>
      <c r="E117" s="1013"/>
      <c r="F117" s="1013"/>
      <c r="G117" s="1014"/>
      <c r="H117" s="1012"/>
      <c r="I117" s="1013"/>
      <c r="J117" s="1013"/>
      <c r="K117" s="1013"/>
      <c r="L117" s="1014"/>
    </row>
    <row r="118" spans="2:12" x14ac:dyDescent="0.25">
      <c r="B118" s="1012"/>
      <c r="C118" s="1013"/>
      <c r="D118" s="1013"/>
      <c r="E118" s="1013"/>
      <c r="F118" s="1013"/>
      <c r="G118" s="1014"/>
      <c r="H118" s="1012"/>
      <c r="I118" s="1013"/>
      <c r="J118" s="1013"/>
      <c r="K118" s="1013"/>
      <c r="L118" s="1014"/>
    </row>
    <row r="119" spans="2:12" x14ac:dyDescent="0.25">
      <c r="B119" s="1012"/>
      <c r="C119" s="1013"/>
      <c r="D119" s="1013"/>
      <c r="E119" s="1013"/>
      <c r="F119" s="1013"/>
      <c r="G119" s="1014"/>
      <c r="H119" s="1012"/>
      <c r="I119" s="1013"/>
      <c r="J119" s="1013"/>
      <c r="K119" s="1013"/>
      <c r="L119" s="1014"/>
    </row>
    <row r="120" spans="2:12" x14ac:dyDescent="0.25">
      <c r="B120" s="1012"/>
      <c r="C120" s="1013"/>
      <c r="D120" s="1013"/>
      <c r="E120" s="1013"/>
      <c r="F120" s="1013"/>
      <c r="G120" s="1014"/>
      <c r="H120" s="1012"/>
      <c r="I120" s="1013"/>
      <c r="J120" s="1013"/>
      <c r="K120" s="1013"/>
      <c r="L120" s="1014"/>
    </row>
    <row r="121" spans="2:12" x14ac:dyDescent="0.25">
      <c r="B121" s="1012"/>
      <c r="C121" s="1013"/>
      <c r="D121" s="1013"/>
      <c r="E121" s="1013"/>
      <c r="F121" s="1013"/>
      <c r="G121" s="1014"/>
      <c r="H121" s="1012"/>
      <c r="I121" s="1013"/>
      <c r="J121" s="1013"/>
      <c r="K121" s="1013"/>
      <c r="L121" s="1014"/>
    </row>
    <row r="122" spans="2:12" x14ac:dyDescent="0.25">
      <c r="B122" s="1154">
        <v>15</v>
      </c>
      <c r="C122" s="1155"/>
      <c r="D122" s="1155"/>
      <c r="E122" s="1155"/>
      <c r="F122" s="1155"/>
      <c r="G122" s="1156"/>
      <c r="H122" s="1160">
        <v>16</v>
      </c>
      <c r="I122" s="1161"/>
      <c r="J122" s="1161"/>
      <c r="K122" s="1161"/>
      <c r="L122" s="1162"/>
    </row>
    <row r="123" spans="2:12" ht="18" customHeight="1" thickBot="1" x14ac:dyDescent="0.3">
      <c r="B123" s="1157"/>
      <c r="C123" s="1158"/>
      <c r="D123" s="1158"/>
      <c r="E123" s="1158"/>
      <c r="F123" s="1158"/>
      <c r="G123" s="1159"/>
      <c r="H123" s="1163"/>
      <c r="I123" s="1164"/>
      <c r="J123" s="1164"/>
      <c r="K123" s="1164"/>
      <c r="L123" s="1165"/>
    </row>
    <row r="124" spans="2:12" s="194" customFormat="1" ht="107.25" customHeight="1" thickBot="1" x14ac:dyDescent="0.3">
      <c r="B124" s="1169" t="s">
        <v>1200</v>
      </c>
      <c r="C124" s="1170"/>
      <c r="D124" s="1170"/>
      <c r="E124" s="1170"/>
      <c r="F124" s="1170"/>
      <c r="G124" s="1170"/>
      <c r="H124" s="1170"/>
      <c r="I124" s="1170"/>
      <c r="J124" s="1170"/>
      <c r="K124" s="1170"/>
      <c r="L124" s="1171"/>
    </row>
    <row r="125" spans="2:12" ht="15" customHeight="1" x14ac:dyDescent="0.25">
      <c r="B125" s="1012" t="s">
        <v>546</v>
      </c>
      <c r="C125" s="1013"/>
      <c r="D125" s="1013"/>
      <c r="E125" s="1013"/>
      <c r="F125" s="1013"/>
      <c r="G125" s="1014"/>
      <c r="H125" s="1012" t="s">
        <v>547</v>
      </c>
      <c r="I125" s="1013"/>
      <c r="J125" s="1013"/>
      <c r="K125" s="1013"/>
      <c r="L125" s="1014"/>
    </row>
    <row r="126" spans="2:12" ht="15" customHeight="1" x14ac:dyDescent="0.25">
      <c r="B126" s="1012"/>
      <c r="C126" s="1013"/>
      <c r="D126" s="1013"/>
      <c r="E126" s="1013"/>
      <c r="F126" s="1013"/>
      <c r="G126" s="1014"/>
      <c r="H126" s="1012"/>
      <c r="I126" s="1013"/>
      <c r="J126" s="1013"/>
      <c r="K126" s="1013"/>
      <c r="L126" s="1014"/>
    </row>
    <row r="127" spans="2:12" ht="15" customHeight="1" x14ac:dyDescent="0.25">
      <c r="B127" s="1012"/>
      <c r="C127" s="1013"/>
      <c r="D127" s="1013"/>
      <c r="E127" s="1013"/>
      <c r="F127" s="1013"/>
      <c r="G127" s="1014"/>
      <c r="H127" s="1012"/>
      <c r="I127" s="1013"/>
      <c r="J127" s="1013"/>
      <c r="K127" s="1013"/>
      <c r="L127" s="1014"/>
    </row>
    <row r="128" spans="2:12" ht="15" customHeight="1" x14ac:dyDescent="0.25">
      <c r="B128" s="1012"/>
      <c r="C128" s="1013"/>
      <c r="D128" s="1013"/>
      <c r="E128" s="1013"/>
      <c r="F128" s="1013"/>
      <c r="G128" s="1014"/>
      <c r="H128" s="1012"/>
      <c r="I128" s="1013"/>
      <c r="J128" s="1013"/>
      <c r="K128" s="1013"/>
      <c r="L128" s="1014"/>
    </row>
    <row r="129" spans="2:12" ht="15" customHeight="1" x14ac:dyDescent="0.25">
      <c r="B129" s="1012"/>
      <c r="C129" s="1013"/>
      <c r="D129" s="1013"/>
      <c r="E129" s="1013"/>
      <c r="F129" s="1013"/>
      <c r="G129" s="1014"/>
      <c r="H129" s="1012"/>
      <c r="I129" s="1013"/>
      <c r="J129" s="1013"/>
      <c r="K129" s="1013"/>
      <c r="L129" s="1014"/>
    </row>
    <row r="130" spans="2:12" ht="15" customHeight="1" x14ac:dyDescent="0.25">
      <c r="B130" s="1012"/>
      <c r="C130" s="1013"/>
      <c r="D130" s="1013"/>
      <c r="E130" s="1013"/>
      <c r="F130" s="1013"/>
      <c r="G130" s="1014"/>
      <c r="H130" s="1012"/>
      <c r="I130" s="1013"/>
      <c r="J130" s="1013"/>
      <c r="K130" s="1013"/>
      <c r="L130" s="1014"/>
    </row>
    <row r="131" spans="2:12" ht="15" customHeight="1" x14ac:dyDescent="0.25">
      <c r="B131" s="1012"/>
      <c r="C131" s="1013"/>
      <c r="D131" s="1013"/>
      <c r="E131" s="1013"/>
      <c r="F131" s="1013"/>
      <c r="G131" s="1014"/>
      <c r="H131" s="1012"/>
      <c r="I131" s="1013"/>
      <c r="J131" s="1013"/>
      <c r="K131" s="1013"/>
      <c r="L131" s="1014"/>
    </row>
    <row r="132" spans="2:12" ht="15" customHeight="1" x14ac:dyDescent="0.25">
      <c r="B132" s="1012"/>
      <c r="C132" s="1013"/>
      <c r="D132" s="1013"/>
      <c r="E132" s="1013"/>
      <c r="F132" s="1013"/>
      <c r="G132" s="1014"/>
      <c r="H132" s="1012"/>
      <c r="I132" s="1013"/>
      <c r="J132" s="1013"/>
      <c r="K132" s="1013"/>
      <c r="L132" s="1014"/>
    </row>
    <row r="133" spans="2:12" ht="15" customHeight="1" x14ac:dyDescent="0.25">
      <c r="B133" s="1012"/>
      <c r="C133" s="1013"/>
      <c r="D133" s="1013"/>
      <c r="E133" s="1013"/>
      <c r="F133" s="1013"/>
      <c r="G133" s="1014"/>
      <c r="H133" s="1012"/>
      <c r="I133" s="1013"/>
      <c r="J133" s="1013"/>
      <c r="K133" s="1013"/>
      <c r="L133" s="1014"/>
    </row>
    <row r="134" spans="2:12" ht="15" customHeight="1" x14ac:dyDescent="0.25">
      <c r="B134" s="1012"/>
      <c r="C134" s="1013"/>
      <c r="D134" s="1013"/>
      <c r="E134" s="1013"/>
      <c r="F134" s="1013"/>
      <c r="G134" s="1014"/>
      <c r="H134" s="1012"/>
      <c r="I134" s="1013"/>
      <c r="J134" s="1013"/>
      <c r="K134" s="1013"/>
      <c r="L134" s="1014"/>
    </row>
    <row r="135" spans="2:12" ht="15" customHeight="1" x14ac:dyDescent="0.25">
      <c r="B135" s="1012"/>
      <c r="C135" s="1013"/>
      <c r="D135" s="1013"/>
      <c r="E135" s="1013"/>
      <c r="F135" s="1013"/>
      <c r="G135" s="1014"/>
      <c r="H135" s="1012"/>
      <c r="I135" s="1013"/>
      <c r="J135" s="1013"/>
      <c r="K135" s="1013"/>
      <c r="L135" s="1014"/>
    </row>
    <row r="136" spans="2:12" ht="15" customHeight="1" x14ac:dyDescent="0.25">
      <c r="B136" s="1012"/>
      <c r="C136" s="1013"/>
      <c r="D136" s="1013"/>
      <c r="E136" s="1013"/>
      <c r="F136" s="1013"/>
      <c r="G136" s="1014"/>
      <c r="H136" s="1012"/>
      <c r="I136" s="1013"/>
      <c r="J136" s="1013"/>
      <c r="K136" s="1013"/>
      <c r="L136" s="1014"/>
    </row>
    <row r="137" spans="2:12" x14ac:dyDescent="0.25">
      <c r="B137" s="1012"/>
      <c r="C137" s="1013"/>
      <c r="D137" s="1013"/>
      <c r="E137" s="1013"/>
      <c r="F137" s="1013"/>
      <c r="G137" s="1014"/>
      <c r="H137" s="1012"/>
      <c r="I137" s="1013"/>
      <c r="J137" s="1013"/>
      <c r="K137" s="1013"/>
      <c r="L137" s="1014"/>
    </row>
    <row r="138" spans="2:12" ht="18" customHeight="1" x14ac:dyDescent="0.25">
      <c r="B138" s="1012"/>
      <c r="C138" s="1013"/>
      <c r="D138" s="1013"/>
      <c r="E138" s="1013"/>
      <c r="F138" s="1013"/>
      <c r="G138" s="1014"/>
      <c r="H138" s="1012"/>
      <c r="I138" s="1013"/>
      <c r="J138" s="1013"/>
      <c r="K138" s="1013"/>
      <c r="L138" s="1014"/>
    </row>
    <row r="139" spans="2:12" ht="15.75" customHeight="1" x14ac:dyDescent="0.25">
      <c r="B139" s="1154">
        <v>17</v>
      </c>
      <c r="C139" s="1155"/>
      <c r="D139" s="1155"/>
      <c r="E139" s="1155"/>
      <c r="F139" s="1155"/>
      <c r="G139" s="1156"/>
      <c r="H139" s="1160">
        <v>18</v>
      </c>
      <c r="I139" s="1161"/>
      <c r="J139" s="1161"/>
      <c r="K139" s="1161"/>
      <c r="L139" s="1162"/>
    </row>
    <row r="140" spans="2:12" ht="15.75" thickBot="1" x14ac:dyDescent="0.3">
      <c r="B140" s="1157"/>
      <c r="C140" s="1158"/>
      <c r="D140" s="1158"/>
      <c r="E140" s="1158"/>
      <c r="F140" s="1158"/>
      <c r="G140" s="1159"/>
      <c r="H140" s="1163"/>
      <c r="I140" s="1164"/>
      <c r="J140" s="1164"/>
      <c r="K140" s="1164"/>
      <c r="L140" s="1165"/>
    </row>
    <row r="141" spans="2:12" ht="48.75" customHeight="1" x14ac:dyDescent="0.25">
      <c r="B141" s="1172" t="s">
        <v>871</v>
      </c>
      <c r="C141" s="1172"/>
      <c r="D141" s="1172"/>
      <c r="E141" s="1172"/>
      <c r="F141" s="1172"/>
      <c r="G141" s="1172"/>
      <c r="H141" s="1172"/>
      <c r="I141" s="1172"/>
      <c r="J141" s="1172"/>
      <c r="K141" s="1172"/>
      <c r="L141" s="1172"/>
    </row>
    <row r="142" spans="2:12" ht="15" customHeight="1" x14ac:dyDescent="0.25">
      <c r="B142" s="1012" t="s">
        <v>546</v>
      </c>
      <c r="C142" s="1013"/>
      <c r="D142" s="1013"/>
      <c r="E142" s="1013"/>
      <c r="F142" s="1013"/>
      <c r="G142" s="1014"/>
      <c r="H142" s="1012" t="s">
        <v>547</v>
      </c>
      <c r="I142" s="1013"/>
      <c r="J142" s="1013"/>
      <c r="K142" s="1013"/>
      <c r="L142" s="1014"/>
    </row>
    <row r="143" spans="2:12" ht="15" customHeight="1" x14ac:dyDescent="0.25">
      <c r="B143" s="1012"/>
      <c r="C143" s="1013"/>
      <c r="D143" s="1013"/>
      <c r="E143" s="1013"/>
      <c r="F143" s="1013"/>
      <c r="G143" s="1014"/>
      <c r="H143" s="1012"/>
      <c r="I143" s="1013"/>
      <c r="J143" s="1013"/>
      <c r="K143" s="1013"/>
      <c r="L143" s="1014"/>
    </row>
    <row r="144" spans="2:12" ht="15" customHeight="1" x14ac:dyDescent="0.25">
      <c r="B144" s="1012"/>
      <c r="C144" s="1013"/>
      <c r="D144" s="1013"/>
      <c r="E144" s="1013"/>
      <c r="F144" s="1013"/>
      <c r="G144" s="1014"/>
      <c r="H144" s="1012"/>
      <c r="I144" s="1013"/>
      <c r="J144" s="1013"/>
      <c r="K144" s="1013"/>
      <c r="L144" s="1014"/>
    </row>
    <row r="145" spans="2:12" ht="15" customHeight="1" x14ac:dyDescent="0.25">
      <c r="B145" s="1012"/>
      <c r="C145" s="1013"/>
      <c r="D145" s="1013"/>
      <c r="E145" s="1013"/>
      <c r="F145" s="1013"/>
      <c r="G145" s="1014"/>
      <c r="H145" s="1012"/>
      <c r="I145" s="1013"/>
      <c r="J145" s="1013"/>
      <c r="K145" s="1013"/>
      <c r="L145" s="1014"/>
    </row>
    <row r="146" spans="2:12" ht="15" customHeight="1" x14ac:dyDescent="0.25">
      <c r="B146" s="1012"/>
      <c r="C146" s="1013"/>
      <c r="D146" s="1013"/>
      <c r="E146" s="1013"/>
      <c r="F146" s="1013"/>
      <c r="G146" s="1014"/>
      <c r="H146" s="1012"/>
      <c r="I146" s="1013"/>
      <c r="J146" s="1013"/>
      <c r="K146" s="1013"/>
      <c r="L146" s="1014"/>
    </row>
    <row r="147" spans="2:12" ht="15" customHeight="1" x14ac:dyDescent="0.25">
      <c r="B147" s="1012"/>
      <c r="C147" s="1013"/>
      <c r="D147" s="1013"/>
      <c r="E147" s="1013"/>
      <c r="F147" s="1013"/>
      <c r="G147" s="1014"/>
      <c r="H147" s="1012"/>
      <c r="I147" s="1013"/>
      <c r="J147" s="1013"/>
      <c r="K147" s="1013"/>
      <c r="L147" s="1014"/>
    </row>
    <row r="148" spans="2:12" ht="15" customHeight="1" x14ac:dyDescent="0.25">
      <c r="B148" s="1012"/>
      <c r="C148" s="1013"/>
      <c r="D148" s="1013"/>
      <c r="E148" s="1013"/>
      <c r="F148" s="1013"/>
      <c r="G148" s="1014"/>
      <c r="H148" s="1012"/>
      <c r="I148" s="1013"/>
      <c r="J148" s="1013"/>
      <c r="K148" s="1013"/>
      <c r="L148" s="1014"/>
    </row>
    <row r="149" spans="2:12" ht="15" customHeight="1" x14ac:dyDescent="0.25">
      <c r="B149" s="1012"/>
      <c r="C149" s="1013"/>
      <c r="D149" s="1013"/>
      <c r="E149" s="1013"/>
      <c r="F149" s="1013"/>
      <c r="G149" s="1014"/>
      <c r="H149" s="1012"/>
      <c r="I149" s="1013"/>
      <c r="J149" s="1013"/>
      <c r="K149" s="1013"/>
      <c r="L149" s="1014"/>
    </row>
    <row r="150" spans="2:12" ht="15" customHeight="1" x14ac:dyDescent="0.25">
      <c r="B150" s="1012"/>
      <c r="C150" s="1013"/>
      <c r="D150" s="1013"/>
      <c r="E150" s="1013"/>
      <c r="F150" s="1013"/>
      <c r="G150" s="1014"/>
      <c r="H150" s="1012"/>
      <c r="I150" s="1013"/>
      <c r="J150" s="1013"/>
      <c r="K150" s="1013"/>
      <c r="L150" s="1014"/>
    </row>
    <row r="151" spans="2:12" ht="15" customHeight="1" x14ac:dyDescent="0.25">
      <c r="B151" s="1012"/>
      <c r="C151" s="1013"/>
      <c r="D151" s="1013"/>
      <c r="E151" s="1013"/>
      <c r="F151" s="1013"/>
      <c r="G151" s="1014"/>
      <c r="H151" s="1012"/>
      <c r="I151" s="1013"/>
      <c r="J151" s="1013"/>
      <c r="K151" s="1013"/>
      <c r="L151" s="1014"/>
    </row>
    <row r="152" spans="2:12" ht="15" customHeight="1" x14ac:dyDescent="0.25">
      <c r="B152" s="1012"/>
      <c r="C152" s="1013"/>
      <c r="D152" s="1013"/>
      <c r="E152" s="1013"/>
      <c r="F152" s="1013"/>
      <c r="G152" s="1014"/>
      <c r="H152" s="1012"/>
      <c r="I152" s="1013"/>
      <c r="J152" s="1013"/>
      <c r="K152" s="1013"/>
      <c r="L152" s="1014"/>
    </row>
    <row r="153" spans="2:12" ht="15" customHeight="1" x14ac:dyDescent="0.25">
      <c r="B153" s="1012"/>
      <c r="C153" s="1013"/>
      <c r="D153" s="1013"/>
      <c r="E153" s="1013"/>
      <c r="F153" s="1013"/>
      <c r="G153" s="1014"/>
      <c r="H153" s="1012"/>
      <c r="I153" s="1013"/>
      <c r="J153" s="1013"/>
      <c r="K153" s="1013"/>
      <c r="L153" s="1014"/>
    </row>
    <row r="154" spans="2:12" x14ac:dyDescent="0.25">
      <c r="B154" s="1012"/>
      <c r="C154" s="1013"/>
      <c r="D154" s="1013"/>
      <c r="E154" s="1013"/>
      <c r="F154" s="1013"/>
      <c r="G154" s="1014"/>
      <c r="H154" s="1012"/>
      <c r="I154" s="1013"/>
      <c r="J154" s="1013"/>
      <c r="K154" s="1013"/>
      <c r="L154" s="1014"/>
    </row>
    <row r="155" spans="2:12" ht="18" customHeight="1" x14ac:dyDescent="0.25">
      <c r="B155" s="1012"/>
      <c r="C155" s="1013"/>
      <c r="D155" s="1013"/>
      <c r="E155" s="1013"/>
      <c r="F155" s="1013"/>
      <c r="G155" s="1014"/>
      <c r="H155" s="1012"/>
      <c r="I155" s="1013"/>
      <c r="J155" s="1013"/>
      <c r="K155" s="1013"/>
      <c r="L155" s="1014"/>
    </row>
    <row r="156" spans="2:12" ht="15.75" customHeight="1" x14ac:dyDescent="0.25">
      <c r="B156" s="1154">
        <v>19</v>
      </c>
      <c r="C156" s="1155"/>
      <c r="D156" s="1155"/>
      <c r="E156" s="1155"/>
      <c r="F156" s="1155"/>
      <c r="G156" s="1156"/>
      <c r="H156" s="1160">
        <v>20</v>
      </c>
      <c r="I156" s="1161"/>
      <c r="J156" s="1161"/>
      <c r="K156" s="1161"/>
      <c r="L156" s="1162"/>
    </row>
    <row r="157" spans="2:12" ht="15.75" thickBot="1" x14ac:dyDescent="0.3">
      <c r="B157" s="1157"/>
      <c r="C157" s="1158"/>
      <c r="D157" s="1158"/>
      <c r="E157" s="1158"/>
      <c r="F157" s="1158"/>
      <c r="G157" s="1159"/>
      <c r="H157" s="1163"/>
      <c r="I157" s="1164"/>
      <c r="J157" s="1164"/>
      <c r="K157" s="1164"/>
      <c r="L157" s="1165"/>
    </row>
    <row r="158" spans="2:12" ht="15.75" customHeight="1" x14ac:dyDescent="0.25">
      <c r="B158" s="1012" t="s">
        <v>546</v>
      </c>
      <c r="C158" s="1013"/>
      <c r="D158" s="1013"/>
      <c r="E158" s="1013"/>
      <c r="F158" s="1013"/>
      <c r="G158" s="1014"/>
      <c r="H158" s="1012" t="s">
        <v>547</v>
      </c>
      <c r="I158" s="1013"/>
      <c r="J158" s="1013"/>
      <c r="K158" s="1013"/>
      <c r="L158" s="1014"/>
    </row>
    <row r="159" spans="2:12" x14ac:dyDescent="0.25">
      <c r="B159" s="1012"/>
      <c r="C159" s="1013"/>
      <c r="D159" s="1013"/>
      <c r="E159" s="1013"/>
      <c r="F159" s="1013"/>
      <c r="G159" s="1014"/>
      <c r="H159" s="1012"/>
      <c r="I159" s="1013"/>
      <c r="J159" s="1013"/>
      <c r="K159" s="1013"/>
      <c r="L159" s="1014"/>
    </row>
    <row r="160" spans="2:12" x14ac:dyDescent="0.25">
      <c r="B160" s="1012"/>
      <c r="C160" s="1013"/>
      <c r="D160" s="1013"/>
      <c r="E160" s="1013"/>
      <c r="F160" s="1013"/>
      <c r="G160" s="1014"/>
      <c r="H160" s="1012"/>
      <c r="I160" s="1013"/>
      <c r="J160" s="1013"/>
      <c r="K160" s="1013"/>
      <c r="L160" s="1014"/>
    </row>
    <row r="161" spans="2:12" x14ac:dyDescent="0.25">
      <c r="B161" s="1012"/>
      <c r="C161" s="1013"/>
      <c r="D161" s="1013"/>
      <c r="E161" s="1013"/>
      <c r="F161" s="1013"/>
      <c r="G161" s="1014"/>
      <c r="H161" s="1012"/>
      <c r="I161" s="1013"/>
      <c r="J161" s="1013"/>
      <c r="K161" s="1013"/>
      <c r="L161" s="1014"/>
    </row>
    <row r="162" spans="2:12" x14ac:dyDescent="0.25">
      <c r="B162" s="1012"/>
      <c r="C162" s="1013"/>
      <c r="D162" s="1013"/>
      <c r="E162" s="1013"/>
      <c r="F162" s="1013"/>
      <c r="G162" s="1014"/>
      <c r="H162" s="1012"/>
      <c r="I162" s="1013"/>
      <c r="J162" s="1013"/>
      <c r="K162" s="1013"/>
      <c r="L162" s="1014"/>
    </row>
    <row r="163" spans="2:12" x14ac:dyDescent="0.25">
      <c r="B163" s="1012"/>
      <c r="C163" s="1013"/>
      <c r="D163" s="1013"/>
      <c r="E163" s="1013"/>
      <c r="F163" s="1013"/>
      <c r="G163" s="1014"/>
      <c r="H163" s="1012"/>
      <c r="I163" s="1013"/>
      <c r="J163" s="1013"/>
      <c r="K163" s="1013"/>
      <c r="L163" s="1014"/>
    </row>
    <row r="164" spans="2:12" x14ac:dyDescent="0.25">
      <c r="B164" s="1012"/>
      <c r="C164" s="1013"/>
      <c r="D164" s="1013"/>
      <c r="E164" s="1013"/>
      <c r="F164" s="1013"/>
      <c r="G164" s="1014"/>
      <c r="H164" s="1012"/>
      <c r="I164" s="1013"/>
      <c r="J164" s="1013"/>
      <c r="K164" s="1013"/>
      <c r="L164" s="1014"/>
    </row>
    <row r="165" spans="2:12" x14ac:dyDescent="0.25">
      <c r="B165" s="1012"/>
      <c r="C165" s="1013"/>
      <c r="D165" s="1013"/>
      <c r="E165" s="1013"/>
      <c r="F165" s="1013"/>
      <c r="G165" s="1014"/>
      <c r="H165" s="1012"/>
      <c r="I165" s="1013"/>
      <c r="J165" s="1013"/>
      <c r="K165" s="1013"/>
      <c r="L165" s="1014"/>
    </row>
    <row r="166" spans="2:12" x14ac:dyDescent="0.25">
      <c r="B166" s="1012"/>
      <c r="C166" s="1013"/>
      <c r="D166" s="1013"/>
      <c r="E166" s="1013"/>
      <c r="F166" s="1013"/>
      <c r="G166" s="1014"/>
      <c r="H166" s="1012"/>
      <c r="I166" s="1013"/>
      <c r="J166" s="1013"/>
      <c r="K166" s="1013"/>
      <c r="L166" s="1014"/>
    </row>
    <row r="167" spans="2:12" x14ac:dyDescent="0.25">
      <c r="B167" s="1012"/>
      <c r="C167" s="1013"/>
      <c r="D167" s="1013"/>
      <c r="E167" s="1013"/>
      <c r="F167" s="1013"/>
      <c r="G167" s="1014"/>
      <c r="H167" s="1012"/>
      <c r="I167" s="1013"/>
      <c r="J167" s="1013"/>
      <c r="K167" s="1013"/>
      <c r="L167" s="1014"/>
    </row>
    <row r="168" spans="2:12" x14ac:dyDescent="0.25">
      <c r="B168" s="1012"/>
      <c r="C168" s="1013"/>
      <c r="D168" s="1013"/>
      <c r="E168" s="1013"/>
      <c r="F168" s="1013"/>
      <c r="G168" s="1014"/>
      <c r="H168" s="1012"/>
      <c r="I168" s="1013"/>
      <c r="J168" s="1013"/>
      <c r="K168" s="1013"/>
      <c r="L168" s="1014"/>
    </row>
    <row r="169" spans="2:12" x14ac:dyDescent="0.25">
      <c r="B169" s="1012"/>
      <c r="C169" s="1013"/>
      <c r="D169" s="1013"/>
      <c r="E169" s="1013"/>
      <c r="F169" s="1013"/>
      <c r="G169" s="1014"/>
      <c r="H169" s="1012"/>
      <c r="I169" s="1013"/>
      <c r="J169" s="1013"/>
      <c r="K169" s="1013"/>
      <c r="L169" s="1014"/>
    </row>
    <row r="170" spans="2:12" x14ac:dyDescent="0.25">
      <c r="B170" s="1012"/>
      <c r="C170" s="1013"/>
      <c r="D170" s="1013"/>
      <c r="E170" s="1013"/>
      <c r="F170" s="1013"/>
      <c r="G170" s="1014"/>
      <c r="H170" s="1012"/>
      <c r="I170" s="1013"/>
      <c r="J170" s="1013"/>
      <c r="K170" s="1013"/>
      <c r="L170" s="1014"/>
    </row>
    <row r="171" spans="2:12" x14ac:dyDescent="0.25">
      <c r="B171" s="1012"/>
      <c r="C171" s="1013"/>
      <c r="D171" s="1013"/>
      <c r="E171" s="1013"/>
      <c r="F171" s="1013"/>
      <c r="G171" s="1014"/>
      <c r="H171" s="1012"/>
      <c r="I171" s="1013"/>
      <c r="J171" s="1013"/>
      <c r="K171" s="1013"/>
      <c r="L171" s="1014"/>
    </row>
    <row r="172" spans="2:12" x14ac:dyDescent="0.25">
      <c r="B172" s="1154">
        <v>21</v>
      </c>
      <c r="C172" s="1155"/>
      <c r="D172" s="1155"/>
      <c r="E172" s="1155"/>
      <c r="F172" s="1155"/>
      <c r="G172" s="1156"/>
      <c r="H172" s="1160">
        <v>22</v>
      </c>
      <c r="I172" s="1161"/>
      <c r="J172" s="1161"/>
      <c r="K172" s="1161"/>
      <c r="L172" s="1162"/>
    </row>
    <row r="173" spans="2:12" ht="18" customHeight="1" thickBot="1" x14ac:dyDescent="0.3">
      <c r="B173" s="1157"/>
      <c r="C173" s="1158"/>
      <c r="D173" s="1158"/>
      <c r="E173" s="1158"/>
      <c r="F173" s="1158"/>
      <c r="G173" s="1159"/>
      <c r="H173" s="1163"/>
      <c r="I173" s="1164"/>
      <c r="J173" s="1164"/>
      <c r="K173" s="1164"/>
      <c r="L173" s="1165"/>
    </row>
    <row r="174" spans="2:12" ht="15.75" customHeight="1" x14ac:dyDescent="0.25">
      <c r="B174" s="1012" t="s">
        <v>546</v>
      </c>
      <c r="C174" s="1013"/>
      <c r="D174" s="1013"/>
      <c r="E174" s="1013"/>
      <c r="F174" s="1013"/>
      <c r="G174" s="1014"/>
      <c r="H174" s="1012" t="s">
        <v>547</v>
      </c>
      <c r="I174" s="1013"/>
      <c r="J174" s="1013"/>
      <c r="K174" s="1013"/>
      <c r="L174" s="1014"/>
    </row>
    <row r="175" spans="2:12" x14ac:dyDescent="0.25">
      <c r="B175" s="1012"/>
      <c r="C175" s="1013"/>
      <c r="D175" s="1013"/>
      <c r="E175" s="1013"/>
      <c r="F175" s="1013"/>
      <c r="G175" s="1014"/>
      <c r="H175" s="1012"/>
      <c r="I175" s="1013"/>
      <c r="J175" s="1013"/>
      <c r="K175" s="1013"/>
      <c r="L175" s="1014"/>
    </row>
    <row r="176" spans="2:12" x14ac:dyDescent="0.25">
      <c r="B176" s="1012"/>
      <c r="C176" s="1013"/>
      <c r="D176" s="1013"/>
      <c r="E176" s="1013"/>
      <c r="F176" s="1013"/>
      <c r="G176" s="1014"/>
      <c r="H176" s="1012"/>
      <c r="I176" s="1013"/>
      <c r="J176" s="1013"/>
      <c r="K176" s="1013"/>
      <c r="L176" s="1014"/>
    </row>
    <row r="177" spans="2:12" x14ac:dyDescent="0.25">
      <c r="B177" s="1012"/>
      <c r="C177" s="1013"/>
      <c r="D177" s="1013"/>
      <c r="E177" s="1013"/>
      <c r="F177" s="1013"/>
      <c r="G177" s="1014"/>
      <c r="H177" s="1012"/>
      <c r="I177" s="1013"/>
      <c r="J177" s="1013"/>
      <c r="K177" s="1013"/>
      <c r="L177" s="1014"/>
    </row>
    <row r="178" spans="2:12" x14ac:dyDescent="0.25">
      <c r="B178" s="1012"/>
      <c r="C178" s="1013"/>
      <c r="D178" s="1013"/>
      <c r="E178" s="1013"/>
      <c r="F178" s="1013"/>
      <c r="G178" s="1014"/>
      <c r="H178" s="1012"/>
      <c r="I178" s="1013"/>
      <c r="J178" s="1013"/>
      <c r="K178" s="1013"/>
      <c r="L178" s="1014"/>
    </row>
    <row r="179" spans="2:12" x14ac:dyDescent="0.25">
      <c r="B179" s="1012"/>
      <c r="C179" s="1013"/>
      <c r="D179" s="1013"/>
      <c r="E179" s="1013"/>
      <c r="F179" s="1013"/>
      <c r="G179" s="1014"/>
      <c r="H179" s="1012"/>
      <c r="I179" s="1013"/>
      <c r="J179" s="1013"/>
      <c r="K179" s="1013"/>
      <c r="L179" s="1014"/>
    </row>
    <row r="180" spans="2:12" x14ac:dyDescent="0.25">
      <c r="B180" s="1012"/>
      <c r="C180" s="1013"/>
      <c r="D180" s="1013"/>
      <c r="E180" s="1013"/>
      <c r="F180" s="1013"/>
      <c r="G180" s="1014"/>
      <c r="H180" s="1012"/>
      <c r="I180" s="1013"/>
      <c r="J180" s="1013"/>
      <c r="K180" s="1013"/>
      <c r="L180" s="1014"/>
    </row>
    <row r="181" spans="2:12" x14ac:dyDescent="0.25">
      <c r="B181" s="1012"/>
      <c r="C181" s="1013"/>
      <c r="D181" s="1013"/>
      <c r="E181" s="1013"/>
      <c r="F181" s="1013"/>
      <c r="G181" s="1014"/>
      <c r="H181" s="1012"/>
      <c r="I181" s="1013"/>
      <c r="J181" s="1013"/>
      <c r="K181" s="1013"/>
      <c r="L181" s="1014"/>
    </row>
    <row r="182" spans="2:12" x14ac:dyDescent="0.25">
      <c r="B182" s="1012"/>
      <c r="C182" s="1013"/>
      <c r="D182" s="1013"/>
      <c r="E182" s="1013"/>
      <c r="F182" s="1013"/>
      <c r="G182" s="1014"/>
      <c r="H182" s="1012"/>
      <c r="I182" s="1013"/>
      <c r="J182" s="1013"/>
      <c r="K182" s="1013"/>
      <c r="L182" s="1014"/>
    </row>
    <row r="183" spans="2:12" x14ac:dyDescent="0.25">
      <c r="B183" s="1012"/>
      <c r="C183" s="1013"/>
      <c r="D183" s="1013"/>
      <c r="E183" s="1013"/>
      <c r="F183" s="1013"/>
      <c r="G183" s="1014"/>
      <c r="H183" s="1012"/>
      <c r="I183" s="1013"/>
      <c r="J183" s="1013"/>
      <c r="K183" s="1013"/>
      <c r="L183" s="1014"/>
    </row>
    <row r="184" spans="2:12" x14ac:dyDescent="0.25">
      <c r="B184" s="1012"/>
      <c r="C184" s="1013"/>
      <c r="D184" s="1013"/>
      <c r="E184" s="1013"/>
      <c r="F184" s="1013"/>
      <c r="G184" s="1014"/>
      <c r="H184" s="1012"/>
      <c r="I184" s="1013"/>
      <c r="J184" s="1013"/>
      <c r="K184" s="1013"/>
      <c r="L184" s="1014"/>
    </row>
    <row r="185" spans="2:12" x14ac:dyDescent="0.25">
      <c r="B185" s="1012"/>
      <c r="C185" s="1013"/>
      <c r="D185" s="1013"/>
      <c r="E185" s="1013"/>
      <c r="F185" s="1013"/>
      <c r="G185" s="1014"/>
      <c r="H185" s="1012"/>
      <c r="I185" s="1013"/>
      <c r="J185" s="1013"/>
      <c r="K185" s="1013"/>
      <c r="L185" s="1014"/>
    </row>
    <row r="186" spans="2:12" x14ac:dyDescent="0.25">
      <c r="B186" s="1012"/>
      <c r="C186" s="1013"/>
      <c r="D186" s="1013"/>
      <c r="E186" s="1013"/>
      <c r="F186" s="1013"/>
      <c r="G186" s="1014"/>
      <c r="H186" s="1012"/>
      <c r="I186" s="1013"/>
      <c r="J186" s="1013"/>
      <c r="K186" s="1013"/>
      <c r="L186" s="1014"/>
    </row>
    <row r="187" spans="2:12" x14ac:dyDescent="0.25">
      <c r="B187" s="1012"/>
      <c r="C187" s="1013"/>
      <c r="D187" s="1013"/>
      <c r="E187" s="1013"/>
      <c r="F187" s="1013"/>
      <c r="G187" s="1014"/>
      <c r="H187" s="1012"/>
      <c r="I187" s="1013"/>
      <c r="J187" s="1013"/>
      <c r="K187" s="1013"/>
      <c r="L187" s="1014"/>
    </row>
    <row r="188" spans="2:12" x14ac:dyDescent="0.25">
      <c r="B188" s="1154">
        <v>23</v>
      </c>
      <c r="C188" s="1155"/>
      <c r="D188" s="1155"/>
      <c r="E188" s="1155"/>
      <c r="F188" s="1155"/>
      <c r="G188" s="1156"/>
      <c r="H188" s="1160">
        <v>24</v>
      </c>
      <c r="I188" s="1161"/>
      <c r="J188" s="1161"/>
      <c r="K188" s="1161"/>
      <c r="L188" s="1162"/>
    </row>
    <row r="189" spans="2:12" ht="18" customHeight="1" thickBot="1" x14ac:dyDescent="0.3">
      <c r="B189" s="1157"/>
      <c r="C189" s="1158"/>
      <c r="D189" s="1158"/>
      <c r="E189" s="1158"/>
      <c r="F189" s="1158"/>
      <c r="G189" s="1159"/>
      <c r="H189" s="1163"/>
      <c r="I189" s="1164"/>
      <c r="J189" s="1164"/>
      <c r="K189" s="1164"/>
      <c r="L189" s="1165"/>
    </row>
    <row r="190" spans="2:12" ht="15.75" customHeight="1" x14ac:dyDescent="0.25">
      <c r="B190" s="1012" t="s">
        <v>546</v>
      </c>
      <c r="C190" s="1013"/>
      <c r="D190" s="1013"/>
      <c r="E190" s="1013"/>
      <c r="F190" s="1013"/>
      <c r="G190" s="1014"/>
      <c r="H190" s="1012" t="s">
        <v>547</v>
      </c>
      <c r="I190" s="1013"/>
      <c r="J190" s="1013"/>
      <c r="K190" s="1013"/>
      <c r="L190" s="1014"/>
    </row>
    <row r="191" spans="2:12" x14ac:dyDescent="0.25">
      <c r="B191" s="1012"/>
      <c r="C191" s="1013"/>
      <c r="D191" s="1013"/>
      <c r="E191" s="1013"/>
      <c r="F191" s="1013"/>
      <c r="G191" s="1014"/>
      <c r="H191" s="1012"/>
      <c r="I191" s="1013"/>
      <c r="J191" s="1013"/>
      <c r="K191" s="1013"/>
      <c r="L191" s="1014"/>
    </row>
    <row r="192" spans="2:12" x14ac:dyDescent="0.25">
      <c r="B192" s="1012"/>
      <c r="C192" s="1013"/>
      <c r="D192" s="1013"/>
      <c r="E192" s="1013"/>
      <c r="F192" s="1013"/>
      <c r="G192" s="1014"/>
      <c r="H192" s="1012"/>
      <c r="I192" s="1013"/>
      <c r="J192" s="1013"/>
      <c r="K192" s="1013"/>
      <c r="L192" s="1014"/>
    </row>
    <row r="193" spans="2:12" x14ac:dyDescent="0.25">
      <c r="B193" s="1012"/>
      <c r="C193" s="1013"/>
      <c r="D193" s="1013"/>
      <c r="E193" s="1013"/>
      <c r="F193" s="1013"/>
      <c r="G193" s="1014"/>
      <c r="H193" s="1012"/>
      <c r="I193" s="1013"/>
      <c r="J193" s="1013"/>
      <c r="K193" s="1013"/>
      <c r="L193" s="1014"/>
    </row>
    <row r="194" spans="2:12" x14ac:dyDescent="0.25">
      <c r="B194" s="1012"/>
      <c r="C194" s="1013"/>
      <c r="D194" s="1013"/>
      <c r="E194" s="1013"/>
      <c r="F194" s="1013"/>
      <c r="G194" s="1014"/>
      <c r="H194" s="1012"/>
      <c r="I194" s="1013"/>
      <c r="J194" s="1013"/>
      <c r="K194" s="1013"/>
      <c r="L194" s="1014"/>
    </row>
    <row r="195" spans="2:12" x14ac:dyDescent="0.25">
      <c r="B195" s="1012"/>
      <c r="C195" s="1013"/>
      <c r="D195" s="1013"/>
      <c r="E195" s="1013"/>
      <c r="F195" s="1013"/>
      <c r="G195" s="1014"/>
      <c r="H195" s="1012"/>
      <c r="I195" s="1013"/>
      <c r="J195" s="1013"/>
      <c r="K195" s="1013"/>
      <c r="L195" s="1014"/>
    </row>
    <row r="196" spans="2:12" x14ac:dyDescent="0.25">
      <c r="B196" s="1012"/>
      <c r="C196" s="1013"/>
      <c r="D196" s="1013"/>
      <c r="E196" s="1013"/>
      <c r="F196" s="1013"/>
      <c r="G196" s="1014"/>
      <c r="H196" s="1012"/>
      <c r="I196" s="1013"/>
      <c r="J196" s="1013"/>
      <c r="K196" s="1013"/>
      <c r="L196" s="1014"/>
    </row>
    <row r="197" spans="2:12" x14ac:dyDescent="0.25">
      <c r="B197" s="1012"/>
      <c r="C197" s="1013"/>
      <c r="D197" s="1013"/>
      <c r="E197" s="1013"/>
      <c r="F197" s="1013"/>
      <c r="G197" s="1014"/>
      <c r="H197" s="1012"/>
      <c r="I197" s="1013"/>
      <c r="J197" s="1013"/>
      <c r="K197" s="1013"/>
      <c r="L197" s="1014"/>
    </row>
    <row r="198" spans="2:12" x14ac:dyDescent="0.25">
      <c r="B198" s="1012"/>
      <c r="C198" s="1013"/>
      <c r="D198" s="1013"/>
      <c r="E198" s="1013"/>
      <c r="F198" s="1013"/>
      <c r="G198" s="1014"/>
      <c r="H198" s="1012"/>
      <c r="I198" s="1013"/>
      <c r="J198" s="1013"/>
      <c r="K198" s="1013"/>
      <c r="L198" s="1014"/>
    </row>
    <row r="199" spans="2:12" x14ac:dyDescent="0.25">
      <c r="B199" s="1012"/>
      <c r="C199" s="1013"/>
      <c r="D199" s="1013"/>
      <c r="E199" s="1013"/>
      <c r="F199" s="1013"/>
      <c r="G199" s="1014"/>
      <c r="H199" s="1012"/>
      <c r="I199" s="1013"/>
      <c r="J199" s="1013"/>
      <c r="K199" s="1013"/>
      <c r="L199" s="1014"/>
    </row>
    <row r="200" spans="2:12" x14ac:dyDescent="0.25">
      <c r="B200" s="1012"/>
      <c r="C200" s="1013"/>
      <c r="D200" s="1013"/>
      <c r="E200" s="1013"/>
      <c r="F200" s="1013"/>
      <c r="G200" s="1014"/>
      <c r="H200" s="1012"/>
      <c r="I200" s="1013"/>
      <c r="J200" s="1013"/>
      <c r="K200" s="1013"/>
      <c r="L200" s="1014"/>
    </row>
    <row r="201" spans="2:12" x14ac:dyDescent="0.25">
      <c r="B201" s="1012"/>
      <c r="C201" s="1013"/>
      <c r="D201" s="1013"/>
      <c r="E201" s="1013"/>
      <c r="F201" s="1013"/>
      <c r="G201" s="1014"/>
      <c r="H201" s="1012"/>
      <c r="I201" s="1013"/>
      <c r="J201" s="1013"/>
      <c r="K201" s="1013"/>
      <c r="L201" s="1014"/>
    </row>
    <row r="202" spans="2:12" x14ac:dyDescent="0.25">
      <c r="B202" s="1012"/>
      <c r="C202" s="1013"/>
      <c r="D202" s="1013"/>
      <c r="E202" s="1013"/>
      <c r="F202" s="1013"/>
      <c r="G202" s="1014"/>
      <c r="H202" s="1012"/>
      <c r="I202" s="1013"/>
      <c r="J202" s="1013"/>
      <c r="K202" s="1013"/>
      <c r="L202" s="1014"/>
    </row>
    <row r="203" spans="2:12" x14ac:dyDescent="0.25">
      <c r="B203" s="1012"/>
      <c r="C203" s="1013"/>
      <c r="D203" s="1013"/>
      <c r="E203" s="1013"/>
      <c r="F203" s="1013"/>
      <c r="G203" s="1014"/>
      <c r="H203" s="1012"/>
      <c r="I203" s="1013"/>
      <c r="J203" s="1013"/>
      <c r="K203" s="1013"/>
      <c r="L203" s="1014"/>
    </row>
    <row r="204" spans="2:12" x14ac:dyDescent="0.25">
      <c r="B204" s="1154">
        <v>25</v>
      </c>
      <c r="C204" s="1155"/>
      <c r="D204" s="1155"/>
      <c r="E204" s="1155"/>
      <c r="F204" s="1155"/>
      <c r="G204" s="1156"/>
      <c r="H204" s="1160">
        <v>26</v>
      </c>
      <c r="I204" s="1161"/>
      <c r="J204" s="1161"/>
      <c r="K204" s="1161"/>
      <c r="L204" s="1162"/>
    </row>
    <row r="205" spans="2:12" ht="18" customHeight="1" thickBot="1" x14ac:dyDescent="0.3">
      <c r="B205" s="1157"/>
      <c r="C205" s="1158"/>
      <c r="D205" s="1158"/>
      <c r="E205" s="1158"/>
      <c r="F205" s="1158"/>
      <c r="G205" s="1159"/>
      <c r="H205" s="1163"/>
      <c r="I205" s="1164"/>
      <c r="J205" s="1164"/>
      <c r="K205" s="1164"/>
      <c r="L205" s="1165"/>
    </row>
    <row r="206" spans="2:12" ht="15.75" customHeight="1" x14ac:dyDescent="0.25">
      <c r="B206" s="1012" t="s">
        <v>546</v>
      </c>
      <c r="C206" s="1013"/>
      <c r="D206" s="1013"/>
      <c r="E206" s="1013"/>
      <c r="F206" s="1013"/>
      <c r="G206" s="1014"/>
      <c r="H206" s="1012"/>
      <c r="I206" s="1013"/>
      <c r="J206" s="1013"/>
      <c r="K206" s="1013"/>
      <c r="L206" s="1014"/>
    </row>
    <row r="207" spans="2:12" x14ac:dyDescent="0.25">
      <c r="B207" s="1012"/>
      <c r="C207" s="1013"/>
      <c r="D207" s="1013"/>
      <c r="E207" s="1013"/>
      <c r="F207" s="1013"/>
      <c r="G207" s="1014"/>
      <c r="H207" s="1012"/>
      <c r="I207" s="1013"/>
      <c r="J207" s="1013"/>
      <c r="K207" s="1013"/>
      <c r="L207" s="1014"/>
    </row>
    <row r="208" spans="2:12" x14ac:dyDescent="0.25">
      <c r="B208" s="1012"/>
      <c r="C208" s="1013"/>
      <c r="D208" s="1013"/>
      <c r="E208" s="1013"/>
      <c r="F208" s="1013"/>
      <c r="G208" s="1014"/>
      <c r="H208" s="1012"/>
      <c r="I208" s="1013"/>
      <c r="J208" s="1013"/>
      <c r="K208" s="1013"/>
      <c r="L208" s="1014"/>
    </row>
    <row r="209" spans="2:12" x14ac:dyDescent="0.25">
      <c r="B209" s="1012"/>
      <c r="C209" s="1013"/>
      <c r="D209" s="1013"/>
      <c r="E209" s="1013"/>
      <c r="F209" s="1013"/>
      <c r="G209" s="1014"/>
      <c r="H209" s="1012"/>
      <c r="I209" s="1013"/>
      <c r="J209" s="1013"/>
      <c r="K209" s="1013"/>
      <c r="L209" s="1014"/>
    </row>
    <row r="210" spans="2:12" x14ac:dyDescent="0.25">
      <c r="B210" s="1012"/>
      <c r="C210" s="1013"/>
      <c r="D210" s="1013"/>
      <c r="E210" s="1013"/>
      <c r="F210" s="1013"/>
      <c r="G210" s="1014"/>
      <c r="H210" s="1012"/>
      <c r="I210" s="1013"/>
      <c r="J210" s="1013"/>
      <c r="K210" s="1013"/>
      <c r="L210" s="1014"/>
    </row>
    <row r="211" spans="2:12" x14ac:dyDescent="0.25">
      <c r="B211" s="1012"/>
      <c r="C211" s="1013"/>
      <c r="D211" s="1013"/>
      <c r="E211" s="1013"/>
      <c r="F211" s="1013"/>
      <c r="G211" s="1014"/>
      <c r="H211" s="1012"/>
      <c r="I211" s="1013"/>
      <c r="J211" s="1013"/>
      <c r="K211" s="1013"/>
      <c r="L211" s="1014"/>
    </row>
    <row r="212" spans="2:12" x14ac:dyDescent="0.25">
      <c r="B212" s="1012"/>
      <c r="C212" s="1013"/>
      <c r="D212" s="1013"/>
      <c r="E212" s="1013"/>
      <c r="F212" s="1013"/>
      <c r="G212" s="1014"/>
      <c r="H212" s="1012"/>
      <c r="I212" s="1013"/>
      <c r="J212" s="1013"/>
      <c r="K212" s="1013"/>
      <c r="L212" s="1014"/>
    </row>
    <row r="213" spans="2:12" x14ac:dyDescent="0.25">
      <c r="B213" s="1012"/>
      <c r="C213" s="1013"/>
      <c r="D213" s="1013"/>
      <c r="E213" s="1013"/>
      <c r="F213" s="1013"/>
      <c r="G213" s="1014"/>
      <c r="H213" s="1012"/>
      <c r="I213" s="1013"/>
      <c r="J213" s="1013"/>
      <c r="K213" s="1013"/>
      <c r="L213" s="1014"/>
    </row>
    <row r="214" spans="2:12" x14ac:dyDescent="0.25">
      <c r="B214" s="1012"/>
      <c r="C214" s="1013"/>
      <c r="D214" s="1013"/>
      <c r="E214" s="1013"/>
      <c r="F214" s="1013"/>
      <c r="G214" s="1014"/>
      <c r="H214" s="1012"/>
      <c r="I214" s="1013"/>
      <c r="J214" s="1013"/>
      <c r="K214" s="1013"/>
      <c r="L214" s="1014"/>
    </row>
    <row r="215" spans="2:12" x14ac:dyDescent="0.25">
      <c r="B215" s="1012"/>
      <c r="C215" s="1013"/>
      <c r="D215" s="1013"/>
      <c r="E215" s="1013"/>
      <c r="F215" s="1013"/>
      <c r="G215" s="1014"/>
      <c r="H215" s="1012"/>
      <c r="I215" s="1013"/>
      <c r="J215" s="1013"/>
      <c r="K215" s="1013"/>
      <c r="L215" s="1014"/>
    </row>
    <row r="216" spans="2:12" x14ac:dyDescent="0.25">
      <c r="B216" s="1012"/>
      <c r="C216" s="1013"/>
      <c r="D216" s="1013"/>
      <c r="E216" s="1013"/>
      <c r="F216" s="1013"/>
      <c r="G216" s="1014"/>
      <c r="H216" s="1012"/>
      <c r="I216" s="1013"/>
      <c r="J216" s="1013"/>
      <c r="K216" s="1013"/>
      <c r="L216" s="1014"/>
    </row>
    <row r="217" spans="2:12" x14ac:dyDescent="0.25">
      <c r="B217" s="1012"/>
      <c r="C217" s="1013"/>
      <c r="D217" s="1013"/>
      <c r="E217" s="1013"/>
      <c r="F217" s="1013"/>
      <c r="G217" s="1014"/>
      <c r="H217" s="1012"/>
      <c r="I217" s="1013"/>
      <c r="J217" s="1013"/>
      <c r="K217" s="1013"/>
      <c r="L217" s="1014"/>
    </row>
    <row r="218" spans="2:12" x14ac:dyDescent="0.25">
      <c r="B218" s="1012"/>
      <c r="C218" s="1013"/>
      <c r="D218" s="1013"/>
      <c r="E218" s="1013"/>
      <c r="F218" s="1013"/>
      <c r="G218" s="1014"/>
      <c r="H218" s="1012"/>
      <c r="I218" s="1013"/>
      <c r="J218" s="1013"/>
      <c r="K218" s="1013"/>
      <c r="L218" s="1014"/>
    </row>
    <row r="219" spans="2:12" x14ac:dyDescent="0.25">
      <c r="B219" s="1012"/>
      <c r="C219" s="1013"/>
      <c r="D219" s="1013"/>
      <c r="E219" s="1013"/>
      <c r="F219" s="1013"/>
      <c r="G219" s="1014"/>
      <c r="H219" s="1012"/>
      <c r="I219" s="1013"/>
      <c r="J219" s="1013"/>
      <c r="K219" s="1013"/>
      <c r="L219" s="1014"/>
    </row>
    <row r="220" spans="2:12" x14ac:dyDescent="0.25">
      <c r="B220" s="1154">
        <v>27</v>
      </c>
      <c r="C220" s="1155"/>
      <c r="D220" s="1155"/>
      <c r="E220" s="1155"/>
      <c r="F220" s="1155"/>
      <c r="G220" s="1156"/>
      <c r="H220" s="1160"/>
      <c r="I220" s="1161"/>
      <c r="J220" s="1161"/>
      <c r="K220" s="1161"/>
      <c r="L220" s="1162"/>
    </row>
    <row r="221" spans="2:12" ht="18" customHeight="1" thickBot="1" x14ac:dyDescent="0.3">
      <c r="B221" s="1157"/>
      <c r="C221" s="1158"/>
      <c r="D221" s="1158"/>
      <c r="E221" s="1158"/>
      <c r="F221" s="1158"/>
      <c r="G221" s="1159"/>
      <c r="H221" s="1163"/>
      <c r="I221" s="1164"/>
      <c r="J221" s="1164"/>
      <c r="K221" s="1164"/>
      <c r="L221" s="1165"/>
    </row>
    <row r="222" spans="2:12" ht="15" customHeight="1" x14ac:dyDescent="0.25">
      <c r="B222" s="1173" t="s">
        <v>1201</v>
      </c>
      <c r="C222" s="1174"/>
      <c r="D222" s="1174"/>
      <c r="E222" s="1174"/>
      <c r="F222" s="1174"/>
      <c r="G222" s="1174"/>
      <c r="H222" s="1174"/>
      <c r="I222" s="1174"/>
      <c r="J222" s="1174"/>
      <c r="K222" s="1174"/>
      <c r="L222" s="1175"/>
    </row>
    <row r="223" spans="2:12" x14ac:dyDescent="0.25">
      <c r="B223" s="1176"/>
      <c r="C223" s="1177"/>
      <c r="D223" s="1177"/>
      <c r="E223" s="1177"/>
      <c r="F223" s="1177"/>
      <c r="G223" s="1177"/>
      <c r="H223" s="1177"/>
      <c r="I223" s="1177"/>
      <c r="J223" s="1177"/>
      <c r="K223" s="1177"/>
      <c r="L223" s="1178"/>
    </row>
    <row r="224" spans="2:12" x14ac:dyDescent="0.25">
      <c r="B224" s="1176"/>
      <c r="C224" s="1177"/>
      <c r="D224" s="1177"/>
      <c r="E224" s="1177"/>
      <c r="F224" s="1177"/>
      <c r="G224" s="1177"/>
      <c r="H224" s="1177"/>
      <c r="I224" s="1177"/>
      <c r="J224" s="1177"/>
      <c r="K224" s="1177"/>
      <c r="L224" s="1178"/>
    </row>
    <row r="225" spans="2:12" x14ac:dyDescent="0.25">
      <c r="B225" s="1176"/>
      <c r="C225" s="1177"/>
      <c r="D225" s="1177"/>
      <c r="E225" s="1177"/>
      <c r="F225" s="1177"/>
      <c r="G225" s="1177"/>
      <c r="H225" s="1177"/>
      <c r="I225" s="1177"/>
      <c r="J225" s="1177"/>
      <c r="K225" s="1177"/>
      <c r="L225" s="1178"/>
    </row>
    <row r="226" spans="2:12" ht="21" customHeight="1" thickBot="1" x14ac:dyDescent="0.3">
      <c r="B226" s="1179"/>
      <c r="C226" s="1180"/>
      <c r="D226" s="1180"/>
      <c r="E226" s="1180"/>
      <c r="F226" s="1180"/>
      <c r="G226" s="1180"/>
      <c r="H226" s="1180"/>
      <c r="I226" s="1180"/>
      <c r="J226" s="1180"/>
      <c r="K226" s="1180"/>
      <c r="L226" s="1181"/>
    </row>
    <row r="227" spans="2:12" ht="15.75" customHeight="1" x14ac:dyDescent="0.25">
      <c r="B227" s="1012" t="s">
        <v>546</v>
      </c>
      <c r="C227" s="1013"/>
      <c r="D227" s="1013"/>
      <c r="E227" s="1013"/>
      <c r="F227" s="1013"/>
      <c r="G227" s="1014"/>
      <c r="H227" s="1012" t="s">
        <v>547</v>
      </c>
      <c r="I227" s="1013"/>
      <c r="J227" s="1013"/>
      <c r="K227" s="1013"/>
      <c r="L227" s="1014"/>
    </row>
    <row r="228" spans="2:12" x14ac:dyDescent="0.25">
      <c r="B228" s="1012"/>
      <c r="C228" s="1013"/>
      <c r="D228" s="1013"/>
      <c r="E228" s="1013"/>
      <c r="F228" s="1013"/>
      <c r="G228" s="1014"/>
      <c r="H228" s="1012"/>
      <c r="I228" s="1013"/>
      <c r="J228" s="1013"/>
      <c r="K228" s="1013"/>
      <c r="L228" s="1014"/>
    </row>
    <row r="229" spans="2:12" x14ac:dyDescent="0.25">
      <c r="B229" s="1012"/>
      <c r="C229" s="1013"/>
      <c r="D229" s="1013"/>
      <c r="E229" s="1013"/>
      <c r="F229" s="1013"/>
      <c r="G229" s="1014"/>
      <c r="H229" s="1012"/>
      <c r="I229" s="1013"/>
      <c r="J229" s="1013"/>
      <c r="K229" s="1013"/>
      <c r="L229" s="1014"/>
    </row>
    <row r="230" spans="2:12" x14ac:dyDescent="0.25">
      <c r="B230" s="1012"/>
      <c r="C230" s="1013"/>
      <c r="D230" s="1013"/>
      <c r="E230" s="1013"/>
      <c r="F230" s="1013"/>
      <c r="G230" s="1014"/>
      <c r="H230" s="1012"/>
      <c r="I230" s="1013"/>
      <c r="J230" s="1013"/>
      <c r="K230" s="1013"/>
      <c r="L230" s="1014"/>
    </row>
    <row r="231" spans="2:12" x14ac:dyDescent="0.25">
      <c r="B231" s="1012"/>
      <c r="C231" s="1013"/>
      <c r="D231" s="1013"/>
      <c r="E231" s="1013"/>
      <c r="F231" s="1013"/>
      <c r="G231" s="1014"/>
      <c r="H231" s="1012"/>
      <c r="I231" s="1013"/>
      <c r="J231" s="1013"/>
      <c r="K231" s="1013"/>
      <c r="L231" s="1014"/>
    </row>
    <row r="232" spans="2:12" x14ac:dyDescent="0.25">
      <c r="B232" s="1012"/>
      <c r="C232" s="1013"/>
      <c r="D232" s="1013"/>
      <c r="E232" s="1013"/>
      <c r="F232" s="1013"/>
      <c r="G232" s="1014"/>
      <c r="H232" s="1012"/>
      <c r="I232" s="1013"/>
      <c r="J232" s="1013"/>
      <c r="K232" s="1013"/>
      <c r="L232" s="1014"/>
    </row>
    <row r="233" spans="2:12" x14ac:dyDescent="0.25">
      <c r="B233" s="1012"/>
      <c r="C233" s="1013"/>
      <c r="D233" s="1013"/>
      <c r="E233" s="1013"/>
      <c r="F233" s="1013"/>
      <c r="G233" s="1014"/>
      <c r="H233" s="1012"/>
      <c r="I233" s="1013"/>
      <c r="J233" s="1013"/>
      <c r="K233" s="1013"/>
      <c r="L233" s="1014"/>
    </row>
    <row r="234" spans="2:12" x14ac:dyDescent="0.25">
      <c r="B234" s="1012"/>
      <c r="C234" s="1013"/>
      <c r="D234" s="1013"/>
      <c r="E234" s="1013"/>
      <c r="F234" s="1013"/>
      <c r="G234" s="1014"/>
      <c r="H234" s="1012"/>
      <c r="I234" s="1013"/>
      <c r="J234" s="1013"/>
      <c r="K234" s="1013"/>
      <c r="L234" s="1014"/>
    </row>
    <row r="235" spans="2:12" x14ac:dyDescent="0.25">
      <c r="B235" s="1012"/>
      <c r="C235" s="1013"/>
      <c r="D235" s="1013"/>
      <c r="E235" s="1013"/>
      <c r="F235" s="1013"/>
      <c r="G235" s="1014"/>
      <c r="H235" s="1012"/>
      <c r="I235" s="1013"/>
      <c r="J235" s="1013"/>
      <c r="K235" s="1013"/>
      <c r="L235" s="1014"/>
    </row>
    <row r="236" spans="2:12" x14ac:dyDescent="0.25">
      <c r="B236" s="1012"/>
      <c r="C236" s="1013"/>
      <c r="D236" s="1013"/>
      <c r="E236" s="1013"/>
      <c r="F236" s="1013"/>
      <c r="G236" s="1014"/>
      <c r="H236" s="1012"/>
      <c r="I236" s="1013"/>
      <c r="J236" s="1013"/>
      <c r="K236" s="1013"/>
      <c r="L236" s="1014"/>
    </row>
    <row r="237" spans="2:12" x14ac:dyDescent="0.25">
      <c r="B237" s="1012"/>
      <c r="C237" s="1013"/>
      <c r="D237" s="1013"/>
      <c r="E237" s="1013"/>
      <c r="F237" s="1013"/>
      <c r="G237" s="1014"/>
      <c r="H237" s="1012"/>
      <c r="I237" s="1013"/>
      <c r="J237" s="1013"/>
      <c r="K237" s="1013"/>
      <c r="L237" s="1014"/>
    </row>
    <row r="238" spans="2:12" x14ac:dyDescent="0.25">
      <c r="B238" s="1012"/>
      <c r="C238" s="1013"/>
      <c r="D238" s="1013"/>
      <c r="E238" s="1013"/>
      <c r="F238" s="1013"/>
      <c r="G238" s="1014"/>
      <c r="H238" s="1012"/>
      <c r="I238" s="1013"/>
      <c r="J238" s="1013"/>
      <c r="K238" s="1013"/>
      <c r="L238" s="1014"/>
    </row>
    <row r="239" spans="2:12" x14ac:dyDescent="0.25">
      <c r="B239" s="1012"/>
      <c r="C239" s="1013"/>
      <c r="D239" s="1013"/>
      <c r="E239" s="1013"/>
      <c r="F239" s="1013"/>
      <c r="G239" s="1014"/>
      <c r="H239" s="1012"/>
      <c r="I239" s="1013"/>
      <c r="J239" s="1013"/>
      <c r="K239" s="1013"/>
      <c r="L239" s="1014"/>
    </row>
    <row r="240" spans="2:12" x14ac:dyDescent="0.25">
      <c r="B240" s="1012"/>
      <c r="C240" s="1013"/>
      <c r="D240" s="1013"/>
      <c r="E240" s="1013"/>
      <c r="F240" s="1013"/>
      <c r="G240" s="1014"/>
      <c r="H240" s="1012"/>
      <c r="I240" s="1013"/>
      <c r="J240" s="1013"/>
      <c r="K240" s="1013"/>
      <c r="L240" s="1014"/>
    </row>
    <row r="241" spans="2:12" x14ac:dyDescent="0.25">
      <c r="B241" s="1154">
        <v>28</v>
      </c>
      <c r="C241" s="1155"/>
      <c r="D241" s="1155"/>
      <c r="E241" s="1155"/>
      <c r="F241" s="1155"/>
      <c r="G241" s="1156"/>
      <c r="H241" s="1160">
        <v>29</v>
      </c>
      <c r="I241" s="1161"/>
      <c r="J241" s="1161"/>
      <c r="K241" s="1161"/>
      <c r="L241" s="1162"/>
    </row>
    <row r="242" spans="2:12" ht="18" customHeight="1" thickBot="1" x14ac:dyDescent="0.3">
      <c r="B242" s="1157"/>
      <c r="C242" s="1158"/>
      <c r="D242" s="1158"/>
      <c r="E242" s="1158"/>
      <c r="F242" s="1158"/>
      <c r="G242" s="1159"/>
      <c r="H242" s="1163"/>
      <c r="I242" s="1164"/>
      <c r="J242" s="1164"/>
      <c r="K242" s="1164"/>
      <c r="L242" s="1165"/>
    </row>
    <row r="243" spans="2:12" ht="15.75" customHeight="1" x14ac:dyDescent="0.25">
      <c r="B243" s="1012" t="s">
        <v>546</v>
      </c>
      <c r="C243" s="1013"/>
      <c r="D243" s="1013"/>
      <c r="E243" s="1013"/>
      <c r="F243" s="1013"/>
      <c r="G243" s="1014"/>
      <c r="H243" s="1012"/>
      <c r="I243" s="1013"/>
      <c r="J243" s="1013"/>
      <c r="K243" s="1013"/>
      <c r="L243" s="1014"/>
    </row>
    <row r="244" spans="2:12" x14ac:dyDescent="0.25">
      <c r="B244" s="1012"/>
      <c r="C244" s="1013"/>
      <c r="D244" s="1013"/>
      <c r="E244" s="1013"/>
      <c r="F244" s="1013"/>
      <c r="G244" s="1014"/>
      <c r="H244" s="1012"/>
      <c r="I244" s="1013"/>
      <c r="J244" s="1013"/>
      <c r="K244" s="1013"/>
      <c r="L244" s="1014"/>
    </row>
    <row r="245" spans="2:12" x14ac:dyDescent="0.25">
      <c r="B245" s="1012"/>
      <c r="C245" s="1013"/>
      <c r="D245" s="1013"/>
      <c r="E245" s="1013"/>
      <c r="F245" s="1013"/>
      <c r="G245" s="1014"/>
      <c r="H245" s="1012"/>
      <c r="I245" s="1013"/>
      <c r="J245" s="1013"/>
      <c r="K245" s="1013"/>
      <c r="L245" s="1014"/>
    </row>
    <row r="246" spans="2:12" x14ac:dyDescent="0.25">
      <c r="B246" s="1012"/>
      <c r="C246" s="1013"/>
      <c r="D246" s="1013"/>
      <c r="E246" s="1013"/>
      <c r="F246" s="1013"/>
      <c r="G246" s="1014"/>
      <c r="H246" s="1012"/>
      <c r="I246" s="1013"/>
      <c r="J246" s="1013"/>
      <c r="K246" s="1013"/>
      <c r="L246" s="1014"/>
    </row>
    <row r="247" spans="2:12" x14ac:dyDescent="0.25">
      <c r="B247" s="1012"/>
      <c r="C247" s="1013"/>
      <c r="D247" s="1013"/>
      <c r="E247" s="1013"/>
      <c r="F247" s="1013"/>
      <c r="G247" s="1014"/>
      <c r="H247" s="1012"/>
      <c r="I247" s="1013"/>
      <c r="J247" s="1013"/>
      <c r="K247" s="1013"/>
      <c r="L247" s="1014"/>
    </row>
    <row r="248" spans="2:12" x14ac:dyDescent="0.25">
      <c r="B248" s="1012"/>
      <c r="C248" s="1013"/>
      <c r="D248" s="1013"/>
      <c r="E248" s="1013"/>
      <c r="F248" s="1013"/>
      <c r="G248" s="1014"/>
      <c r="H248" s="1012"/>
      <c r="I248" s="1013"/>
      <c r="J248" s="1013"/>
      <c r="K248" s="1013"/>
      <c r="L248" s="1014"/>
    </row>
    <row r="249" spans="2:12" x14ac:dyDescent="0.25">
      <c r="B249" s="1012"/>
      <c r="C249" s="1013"/>
      <c r="D249" s="1013"/>
      <c r="E249" s="1013"/>
      <c r="F249" s="1013"/>
      <c r="G249" s="1014"/>
      <c r="H249" s="1012"/>
      <c r="I249" s="1013"/>
      <c r="J249" s="1013"/>
      <c r="K249" s="1013"/>
      <c r="L249" s="1014"/>
    </row>
    <row r="250" spans="2:12" x14ac:dyDescent="0.25">
      <c r="B250" s="1012"/>
      <c r="C250" s="1013"/>
      <c r="D250" s="1013"/>
      <c r="E250" s="1013"/>
      <c r="F250" s="1013"/>
      <c r="G250" s="1014"/>
      <c r="H250" s="1012"/>
      <c r="I250" s="1013"/>
      <c r="J250" s="1013"/>
      <c r="K250" s="1013"/>
      <c r="L250" s="1014"/>
    </row>
    <row r="251" spans="2:12" x14ac:dyDescent="0.25">
      <c r="B251" s="1012"/>
      <c r="C251" s="1013"/>
      <c r="D251" s="1013"/>
      <c r="E251" s="1013"/>
      <c r="F251" s="1013"/>
      <c r="G251" s="1014"/>
      <c r="H251" s="1012"/>
      <c r="I251" s="1013"/>
      <c r="J251" s="1013"/>
      <c r="K251" s="1013"/>
      <c r="L251" s="1014"/>
    </row>
    <row r="252" spans="2:12" x14ac:dyDescent="0.25">
      <c r="B252" s="1012"/>
      <c r="C252" s="1013"/>
      <c r="D252" s="1013"/>
      <c r="E252" s="1013"/>
      <c r="F252" s="1013"/>
      <c r="G252" s="1014"/>
      <c r="H252" s="1012"/>
      <c r="I252" s="1013"/>
      <c r="J252" s="1013"/>
      <c r="K252" s="1013"/>
      <c r="L252" s="1014"/>
    </row>
    <row r="253" spans="2:12" x14ac:dyDescent="0.25">
      <c r="B253" s="1012"/>
      <c r="C253" s="1013"/>
      <c r="D253" s="1013"/>
      <c r="E253" s="1013"/>
      <c r="F253" s="1013"/>
      <c r="G253" s="1014"/>
      <c r="H253" s="1012"/>
      <c r="I253" s="1013"/>
      <c r="J253" s="1013"/>
      <c r="K253" s="1013"/>
      <c r="L253" s="1014"/>
    </row>
    <row r="254" spans="2:12" x14ac:dyDescent="0.25">
      <c r="B254" s="1012"/>
      <c r="C254" s="1013"/>
      <c r="D254" s="1013"/>
      <c r="E254" s="1013"/>
      <c r="F254" s="1013"/>
      <c r="G254" s="1014"/>
      <c r="H254" s="1012"/>
      <c r="I254" s="1013"/>
      <c r="J254" s="1013"/>
      <c r="K254" s="1013"/>
      <c r="L254" s="1014"/>
    </row>
    <row r="255" spans="2:12" x14ac:dyDescent="0.25">
      <c r="B255" s="1012"/>
      <c r="C255" s="1013"/>
      <c r="D255" s="1013"/>
      <c r="E255" s="1013"/>
      <c r="F255" s="1013"/>
      <c r="G255" s="1014"/>
      <c r="H255" s="1012"/>
      <c r="I255" s="1013"/>
      <c r="J255" s="1013"/>
      <c r="K255" s="1013"/>
      <c r="L255" s="1014"/>
    </row>
    <row r="256" spans="2:12" x14ac:dyDescent="0.25">
      <c r="B256" s="1012"/>
      <c r="C256" s="1013"/>
      <c r="D256" s="1013"/>
      <c r="E256" s="1013"/>
      <c r="F256" s="1013"/>
      <c r="G256" s="1014"/>
      <c r="H256" s="1012"/>
      <c r="I256" s="1013"/>
      <c r="J256" s="1013"/>
      <c r="K256" s="1013"/>
      <c r="L256" s="1014"/>
    </row>
    <row r="257" spans="2:12" x14ac:dyDescent="0.25">
      <c r="B257" s="1154">
        <v>30</v>
      </c>
      <c r="C257" s="1155"/>
      <c r="D257" s="1155"/>
      <c r="E257" s="1155"/>
      <c r="F257" s="1155"/>
      <c r="G257" s="1156"/>
      <c r="H257" s="1160">
        <v>31</v>
      </c>
      <c r="I257" s="1161"/>
      <c r="J257" s="1161"/>
      <c r="K257" s="1161"/>
      <c r="L257" s="1162"/>
    </row>
    <row r="258" spans="2:12" ht="18" customHeight="1" thickBot="1" x14ac:dyDescent="0.3">
      <c r="B258" s="1157"/>
      <c r="C258" s="1158"/>
      <c r="D258" s="1158"/>
      <c r="E258" s="1158"/>
      <c r="F258" s="1158"/>
      <c r="G258" s="1159"/>
      <c r="H258" s="1163"/>
      <c r="I258" s="1164"/>
      <c r="J258" s="1164"/>
      <c r="K258" s="1164"/>
      <c r="L258" s="1165"/>
    </row>
    <row r="259" spans="2:12" ht="15.75" customHeight="1" x14ac:dyDescent="0.25">
      <c r="B259" s="1012" t="s">
        <v>546</v>
      </c>
      <c r="C259" s="1013"/>
      <c r="D259" s="1013"/>
      <c r="E259" s="1013"/>
      <c r="F259" s="1013"/>
      <c r="G259" s="1014"/>
      <c r="H259" s="1012"/>
      <c r="I259" s="1013"/>
      <c r="J259" s="1013"/>
      <c r="K259" s="1013"/>
      <c r="L259" s="1014"/>
    </row>
    <row r="260" spans="2:12" x14ac:dyDescent="0.25">
      <c r="B260" s="1012"/>
      <c r="C260" s="1013"/>
      <c r="D260" s="1013"/>
      <c r="E260" s="1013"/>
      <c r="F260" s="1013"/>
      <c r="G260" s="1014"/>
      <c r="H260" s="1012"/>
      <c r="I260" s="1013"/>
      <c r="J260" s="1013"/>
      <c r="K260" s="1013"/>
      <c r="L260" s="1014"/>
    </row>
    <row r="261" spans="2:12" x14ac:dyDescent="0.25">
      <c r="B261" s="1012"/>
      <c r="C261" s="1013"/>
      <c r="D261" s="1013"/>
      <c r="E261" s="1013"/>
      <c r="F261" s="1013"/>
      <c r="G261" s="1014"/>
      <c r="H261" s="1012"/>
      <c r="I261" s="1013"/>
      <c r="J261" s="1013"/>
      <c r="K261" s="1013"/>
      <c r="L261" s="1014"/>
    </row>
    <row r="262" spans="2:12" x14ac:dyDescent="0.25">
      <c r="B262" s="1012"/>
      <c r="C262" s="1013"/>
      <c r="D262" s="1013"/>
      <c r="E262" s="1013"/>
      <c r="F262" s="1013"/>
      <c r="G262" s="1014"/>
      <c r="H262" s="1012"/>
      <c r="I262" s="1013"/>
      <c r="J262" s="1013"/>
      <c r="K262" s="1013"/>
      <c r="L262" s="1014"/>
    </row>
    <row r="263" spans="2:12" x14ac:dyDescent="0.25">
      <c r="B263" s="1012"/>
      <c r="C263" s="1013"/>
      <c r="D263" s="1013"/>
      <c r="E263" s="1013"/>
      <c r="F263" s="1013"/>
      <c r="G263" s="1014"/>
      <c r="H263" s="1012"/>
      <c r="I263" s="1013"/>
      <c r="J263" s="1013"/>
      <c r="K263" s="1013"/>
      <c r="L263" s="1014"/>
    </row>
    <row r="264" spans="2:12" x14ac:dyDescent="0.25">
      <c r="B264" s="1012"/>
      <c r="C264" s="1013"/>
      <c r="D264" s="1013"/>
      <c r="E264" s="1013"/>
      <c r="F264" s="1013"/>
      <c r="G264" s="1014"/>
      <c r="H264" s="1012"/>
      <c r="I264" s="1013"/>
      <c r="J264" s="1013"/>
      <c r="K264" s="1013"/>
      <c r="L264" s="1014"/>
    </row>
    <row r="265" spans="2:12" x14ac:dyDescent="0.25">
      <c r="B265" s="1012"/>
      <c r="C265" s="1013"/>
      <c r="D265" s="1013"/>
      <c r="E265" s="1013"/>
      <c r="F265" s="1013"/>
      <c r="G265" s="1014"/>
      <c r="H265" s="1012"/>
      <c r="I265" s="1013"/>
      <c r="J265" s="1013"/>
      <c r="K265" s="1013"/>
      <c r="L265" s="1014"/>
    </row>
    <row r="266" spans="2:12" x14ac:dyDescent="0.25">
      <c r="B266" s="1012"/>
      <c r="C266" s="1013"/>
      <c r="D266" s="1013"/>
      <c r="E266" s="1013"/>
      <c r="F266" s="1013"/>
      <c r="G266" s="1014"/>
      <c r="H266" s="1012"/>
      <c r="I266" s="1013"/>
      <c r="J266" s="1013"/>
      <c r="K266" s="1013"/>
      <c r="L266" s="1014"/>
    </row>
    <row r="267" spans="2:12" x14ac:dyDescent="0.25">
      <c r="B267" s="1012"/>
      <c r="C267" s="1013"/>
      <c r="D267" s="1013"/>
      <c r="E267" s="1013"/>
      <c r="F267" s="1013"/>
      <c r="G267" s="1014"/>
      <c r="H267" s="1012"/>
      <c r="I267" s="1013"/>
      <c r="J267" s="1013"/>
      <c r="K267" s="1013"/>
      <c r="L267" s="1014"/>
    </row>
    <row r="268" spans="2:12" x14ac:dyDescent="0.25">
      <c r="B268" s="1012"/>
      <c r="C268" s="1013"/>
      <c r="D268" s="1013"/>
      <c r="E268" s="1013"/>
      <c r="F268" s="1013"/>
      <c r="G268" s="1014"/>
      <c r="H268" s="1012"/>
      <c r="I268" s="1013"/>
      <c r="J268" s="1013"/>
      <c r="K268" s="1013"/>
      <c r="L268" s="1014"/>
    </row>
    <row r="269" spans="2:12" x14ac:dyDescent="0.25">
      <c r="B269" s="1012"/>
      <c r="C269" s="1013"/>
      <c r="D269" s="1013"/>
      <c r="E269" s="1013"/>
      <c r="F269" s="1013"/>
      <c r="G269" s="1014"/>
      <c r="H269" s="1012"/>
      <c r="I269" s="1013"/>
      <c r="J269" s="1013"/>
      <c r="K269" s="1013"/>
      <c r="L269" s="1014"/>
    </row>
    <row r="270" spans="2:12" x14ac:dyDescent="0.25">
      <c r="B270" s="1012"/>
      <c r="C270" s="1013"/>
      <c r="D270" s="1013"/>
      <c r="E270" s="1013"/>
      <c r="F270" s="1013"/>
      <c r="G270" s="1014"/>
      <c r="H270" s="1012"/>
      <c r="I270" s="1013"/>
      <c r="J270" s="1013"/>
      <c r="K270" s="1013"/>
      <c r="L270" s="1014"/>
    </row>
    <row r="271" spans="2:12" x14ac:dyDescent="0.25">
      <c r="B271" s="1012"/>
      <c r="C271" s="1013"/>
      <c r="D271" s="1013"/>
      <c r="E271" s="1013"/>
      <c r="F271" s="1013"/>
      <c r="G271" s="1014"/>
      <c r="H271" s="1012"/>
      <c r="I271" s="1013"/>
      <c r="J271" s="1013"/>
      <c r="K271" s="1013"/>
      <c r="L271" s="1014"/>
    </row>
    <row r="272" spans="2:12" x14ac:dyDescent="0.25">
      <c r="B272" s="1012"/>
      <c r="C272" s="1013"/>
      <c r="D272" s="1013"/>
      <c r="E272" s="1013"/>
      <c r="F272" s="1013"/>
      <c r="G272" s="1014"/>
      <c r="H272" s="1012"/>
      <c r="I272" s="1013"/>
      <c r="J272" s="1013"/>
      <c r="K272" s="1013"/>
      <c r="L272" s="1014"/>
    </row>
    <row r="273" spans="2:12" x14ac:dyDescent="0.25">
      <c r="B273" s="1154">
        <v>32</v>
      </c>
      <c r="C273" s="1155"/>
      <c r="D273" s="1155"/>
      <c r="E273" s="1155"/>
      <c r="F273" s="1155"/>
      <c r="G273" s="1156"/>
      <c r="H273" s="1160">
        <v>33</v>
      </c>
      <c r="I273" s="1161"/>
      <c r="J273" s="1161"/>
      <c r="K273" s="1161"/>
      <c r="L273" s="1162"/>
    </row>
    <row r="274" spans="2:12" ht="18" customHeight="1" thickBot="1" x14ac:dyDescent="0.3">
      <c r="B274" s="1157"/>
      <c r="C274" s="1158"/>
      <c r="D274" s="1158"/>
      <c r="E274" s="1158"/>
      <c r="F274" s="1158"/>
      <c r="G274" s="1159"/>
      <c r="H274" s="1163"/>
      <c r="I274" s="1164"/>
      <c r="J274" s="1164"/>
      <c r="K274" s="1164"/>
      <c r="L274" s="1165"/>
    </row>
    <row r="275" spans="2:12" ht="15.75" customHeight="1" x14ac:dyDescent="0.25">
      <c r="B275" s="1012" t="s">
        <v>546</v>
      </c>
      <c r="C275" s="1013"/>
      <c r="D275" s="1013"/>
      <c r="E275" s="1013"/>
      <c r="F275" s="1013"/>
      <c r="G275" s="1014"/>
      <c r="H275" s="1012"/>
      <c r="I275" s="1013"/>
      <c r="J275" s="1013"/>
      <c r="K275" s="1013"/>
      <c r="L275" s="1014"/>
    </row>
    <row r="276" spans="2:12" x14ac:dyDescent="0.25">
      <c r="B276" s="1012"/>
      <c r="C276" s="1013"/>
      <c r="D276" s="1013"/>
      <c r="E276" s="1013"/>
      <c r="F276" s="1013"/>
      <c r="G276" s="1014"/>
      <c r="H276" s="1012"/>
      <c r="I276" s="1013"/>
      <c r="J276" s="1013"/>
      <c r="K276" s="1013"/>
      <c r="L276" s="1014"/>
    </row>
    <row r="277" spans="2:12" x14ac:dyDescent="0.25">
      <c r="B277" s="1012"/>
      <c r="C277" s="1013"/>
      <c r="D277" s="1013"/>
      <c r="E277" s="1013"/>
      <c r="F277" s="1013"/>
      <c r="G277" s="1014"/>
      <c r="H277" s="1012"/>
      <c r="I277" s="1013"/>
      <c r="J277" s="1013"/>
      <c r="K277" s="1013"/>
      <c r="L277" s="1014"/>
    </row>
    <row r="278" spans="2:12" x14ac:dyDescent="0.25">
      <c r="B278" s="1012"/>
      <c r="C278" s="1013"/>
      <c r="D278" s="1013"/>
      <c r="E278" s="1013"/>
      <c r="F278" s="1013"/>
      <c r="G278" s="1014"/>
      <c r="H278" s="1012"/>
      <c r="I278" s="1013"/>
      <c r="J278" s="1013"/>
      <c r="K278" s="1013"/>
      <c r="L278" s="1014"/>
    </row>
    <row r="279" spans="2:12" x14ac:dyDescent="0.25">
      <c r="B279" s="1012"/>
      <c r="C279" s="1013"/>
      <c r="D279" s="1013"/>
      <c r="E279" s="1013"/>
      <c r="F279" s="1013"/>
      <c r="G279" s="1014"/>
      <c r="H279" s="1012"/>
      <c r="I279" s="1013"/>
      <c r="J279" s="1013"/>
      <c r="K279" s="1013"/>
      <c r="L279" s="1014"/>
    </row>
    <row r="280" spans="2:12" x14ac:dyDescent="0.25">
      <c r="B280" s="1012"/>
      <c r="C280" s="1013"/>
      <c r="D280" s="1013"/>
      <c r="E280" s="1013"/>
      <c r="F280" s="1013"/>
      <c r="G280" s="1014"/>
      <c r="H280" s="1012"/>
      <c r="I280" s="1013"/>
      <c r="J280" s="1013"/>
      <c r="K280" s="1013"/>
      <c r="L280" s="1014"/>
    </row>
    <row r="281" spans="2:12" x14ac:dyDescent="0.25">
      <c r="B281" s="1012"/>
      <c r="C281" s="1013"/>
      <c r="D281" s="1013"/>
      <c r="E281" s="1013"/>
      <c r="F281" s="1013"/>
      <c r="G281" s="1014"/>
      <c r="H281" s="1012"/>
      <c r="I281" s="1013"/>
      <c r="J281" s="1013"/>
      <c r="K281" s="1013"/>
      <c r="L281" s="1014"/>
    </row>
    <row r="282" spans="2:12" x14ac:dyDescent="0.25">
      <c r="B282" s="1012"/>
      <c r="C282" s="1013"/>
      <c r="D282" s="1013"/>
      <c r="E282" s="1013"/>
      <c r="F282" s="1013"/>
      <c r="G282" s="1014"/>
      <c r="H282" s="1012"/>
      <c r="I282" s="1013"/>
      <c r="J282" s="1013"/>
      <c r="K282" s="1013"/>
      <c r="L282" s="1014"/>
    </row>
    <row r="283" spans="2:12" x14ac:dyDescent="0.25">
      <c r="B283" s="1012"/>
      <c r="C283" s="1013"/>
      <c r="D283" s="1013"/>
      <c r="E283" s="1013"/>
      <c r="F283" s="1013"/>
      <c r="G283" s="1014"/>
      <c r="H283" s="1012"/>
      <c r="I283" s="1013"/>
      <c r="J283" s="1013"/>
      <c r="K283" s="1013"/>
      <c r="L283" s="1014"/>
    </row>
    <row r="284" spans="2:12" x14ac:dyDescent="0.25">
      <c r="B284" s="1012"/>
      <c r="C284" s="1013"/>
      <c r="D284" s="1013"/>
      <c r="E284" s="1013"/>
      <c r="F284" s="1013"/>
      <c r="G284" s="1014"/>
      <c r="H284" s="1012"/>
      <c r="I284" s="1013"/>
      <c r="J284" s="1013"/>
      <c r="K284" s="1013"/>
      <c r="L284" s="1014"/>
    </row>
    <row r="285" spans="2:12" x14ac:dyDescent="0.25">
      <c r="B285" s="1012"/>
      <c r="C285" s="1013"/>
      <c r="D285" s="1013"/>
      <c r="E285" s="1013"/>
      <c r="F285" s="1013"/>
      <c r="G285" s="1014"/>
      <c r="H285" s="1012"/>
      <c r="I285" s="1013"/>
      <c r="J285" s="1013"/>
      <c r="K285" s="1013"/>
      <c r="L285" s="1014"/>
    </row>
    <row r="286" spans="2:12" x14ac:dyDescent="0.25">
      <c r="B286" s="1012"/>
      <c r="C286" s="1013"/>
      <c r="D286" s="1013"/>
      <c r="E286" s="1013"/>
      <c r="F286" s="1013"/>
      <c r="G286" s="1014"/>
      <c r="H286" s="1012"/>
      <c r="I286" s="1013"/>
      <c r="J286" s="1013"/>
      <c r="K286" s="1013"/>
      <c r="L286" s="1014"/>
    </row>
    <row r="287" spans="2:12" x14ac:dyDescent="0.25">
      <c r="B287" s="1012"/>
      <c r="C287" s="1013"/>
      <c r="D287" s="1013"/>
      <c r="E287" s="1013"/>
      <c r="F287" s="1013"/>
      <c r="G287" s="1014"/>
      <c r="H287" s="1012"/>
      <c r="I287" s="1013"/>
      <c r="J287" s="1013"/>
      <c r="K287" s="1013"/>
      <c r="L287" s="1014"/>
    </row>
    <row r="288" spans="2:12" x14ac:dyDescent="0.25">
      <c r="B288" s="1012"/>
      <c r="C288" s="1013"/>
      <c r="D288" s="1013"/>
      <c r="E288" s="1013"/>
      <c r="F288" s="1013"/>
      <c r="G288" s="1014"/>
      <c r="H288" s="1012"/>
      <c r="I288" s="1013"/>
      <c r="J288" s="1013"/>
      <c r="K288" s="1013"/>
      <c r="L288" s="1014"/>
    </row>
    <row r="289" spans="2:12" x14ac:dyDescent="0.25">
      <c r="B289" s="1154">
        <v>32</v>
      </c>
      <c r="C289" s="1155"/>
      <c r="D289" s="1155"/>
      <c r="E289" s="1155"/>
      <c r="F289" s="1155"/>
      <c r="G289" s="1156"/>
      <c r="H289" s="1160">
        <v>33</v>
      </c>
      <c r="I289" s="1161"/>
      <c r="J289" s="1161"/>
      <c r="K289" s="1161"/>
      <c r="L289" s="1162"/>
    </row>
    <row r="290" spans="2:12" ht="18" customHeight="1" thickBot="1" x14ac:dyDescent="0.3">
      <c r="B290" s="1157"/>
      <c r="C290" s="1158"/>
      <c r="D290" s="1158"/>
      <c r="E290" s="1158"/>
      <c r="F290" s="1158"/>
      <c r="G290" s="1159"/>
      <c r="H290" s="1163"/>
      <c r="I290" s="1164"/>
      <c r="J290" s="1164"/>
      <c r="K290" s="1164"/>
      <c r="L290" s="1165"/>
    </row>
    <row r="291" spans="2:12" ht="15.75" customHeight="1" x14ac:dyDescent="0.25">
      <c r="B291" s="1012" t="s">
        <v>546</v>
      </c>
      <c r="C291" s="1013"/>
      <c r="D291" s="1013"/>
      <c r="E291" s="1013"/>
      <c r="F291" s="1013"/>
      <c r="G291" s="1014"/>
      <c r="H291" s="1012"/>
      <c r="I291" s="1013"/>
      <c r="J291" s="1013"/>
      <c r="K291" s="1013"/>
      <c r="L291" s="1014"/>
    </row>
    <row r="292" spans="2:12" x14ac:dyDescent="0.25">
      <c r="B292" s="1012"/>
      <c r="C292" s="1013"/>
      <c r="D292" s="1013"/>
      <c r="E292" s="1013"/>
      <c r="F292" s="1013"/>
      <c r="G292" s="1014"/>
      <c r="H292" s="1012"/>
      <c r="I292" s="1013"/>
      <c r="J292" s="1013"/>
      <c r="K292" s="1013"/>
      <c r="L292" s="1014"/>
    </row>
    <row r="293" spans="2:12" x14ac:dyDescent="0.25">
      <c r="B293" s="1012"/>
      <c r="C293" s="1013"/>
      <c r="D293" s="1013"/>
      <c r="E293" s="1013"/>
      <c r="F293" s="1013"/>
      <c r="G293" s="1014"/>
      <c r="H293" s="1012"/>
      <c r="I293" s="1013"/>
      <c r="J293" s="1013"/>
      <c r="K293" s="1013"/>
      <c r="L293" s="1014"/>
    </row>
    <row r="294" spans="2:12" x14ac:dyDescent="0.25">
      <c r="B294" s="1012"/>
      <c r="C294" s="1013"/>
      <c r="D294" s="1013"/>
      <c r="E294" s="1013"/>
      <c r="F294" s="1013"/>
      <c r="G294" s="1014"/>
      <c r="H294" s="1012"/>
      <c r="I294" s="1013"/>
      <c r="J294" s="1013"/>
      <c r="K294" s="1013"/>
      <c r="L294" s="1014"/>
    </row>
    <row r="295" spans="2:12" x14ac:dyDescent="0.25">
      <c r="B295" s="1012"/>
      <c r="C295" s="1013"/>
      <c r="D295" s="1013"/>
      <c r="E295" s="1013"/>
      <c r="F295" s="1013"/>
      <c r="G295" s="1014"/>
      <c r="H295" s="1012"/>
      <c r="I295" s="1013"/>
      <c r="J295" s="1013"/>
      <c r="K295" s="1013"/>
      <c r="L295" s="1014"/>
    </row>
    <row r="296" spans="2:12" x14ac:dyDescent="0.25">
      <c r="B296" s="1012"/>
      <c r="C296" s="1013"/>
      <c r="D296" s="1013"/>
      <c r="E296" s="1013"/>
      <c r="F296" s="1013"/>
      <c r="G296" s="1014"/>
      <c r="H296" s="1012"/>
      <c r="I296" s="1013"/>
      <c r="J296" s="1013"/>
      <c r="K296" s="1013"/>
      <c r="L296" s="1014"/>
    </row>
    <row r="297" spans="2:12" x14ac:dyDescent="0.25">
      <c r="B297" s="1012"/>
      <c r="C297" s="1013"/>
      <c r="D297" s="1013"/>
      <c r="E297" s="1013"/>
      <c r="F297" s="1013"/>
      <c r="G297" s="1014"/>
      <c r="H297" s="1012"/>
      <c r="I297" s="1013"/>
      <c r="J297" s="1013"/>
      <c r="K297" s="1013"/>
      <c r="L297" s="1014"/>
    </row>
    <row r="298" spans="2:12" x14ac:dyDescent="0.25">
      <c r="B298" s="1012"/>
      <c r="C298" s="1013"/>
      <c r="D298" s="1013"/>
      <c r="E298" s="1013"/>
      <c r="F298" s="1013"/>
      <c r="G298" s="1014"/>
      <c r="H298" s="1012"/>
      <c r="I298" s="1013"/>
      <c r="J298" s="1013"/>
      <c r="K298" s="1013"/>
      <c r="L298" s="1014"/>
    </row>
    <row r="299" spans="2:12" x14ac:dyDescent="0.25">
      <c r="B299" s="1012"/>
      <c r="C299" s="1013"/>
      <c r="D299" s="1013"/>
      <c r="E299" s="1013"/>
      <c r="F299" s="1013"/>
      <c r="G299" s="1014"/>
      <c r="H299" s="1012"/>
      <c r="I299" s="1013"/>
      <c r="J299" s="1013"/>
      <c r="K299" s="1013"/>
      <c r="L299" s="1014"/>
    </row>
    <row r="300" spans="2:12" x14ac:dyDescent="0.25">
      <c r="B300" s="1012"/>
      <c r="C300" s="1013"/>
      <c r="D300" s="1013"/>
      <c r="E300" s="1013"/>
      <c r="F300" s="1013"/>
      <c r="G300" s="1014"/>
      <c r="H300" s="1012"/>
      <c r="I300" s="1013"/>
      <c r="J300" s="1013"/>
      <c r="K300" s="1013"/>
      <c r="L300" s="1014"/>
    </row>
    <row r="301" spans="2:12" x14ac:dyDescent="0.25">
      <c r="B301" s="1012"/>
      <c r="C301" s="1013"/>
      <c r="D301" s="1013"/>
      <c r="E301" s="1013"/>
      <c r="F301" s="1013"/>
      <c r="G301" s="1014"/>
      <c r="H301" s="1012"/>
      <c r="I301" s="1013"/>
      <c r="J301" s="1013"/>
      <c r="K301" s="1013"/>
      <c r="L301" s="1014"/>
    </row>
    <row r="302" spans="2:12" x14ac:dyDescent="0.25">
      <c r="B302" s="1012"/>
      <c r="C302" s="1013"/>
      <c r="D302" s="1013"/>
      <c r="E302" s="1013"/>
      <c r="F302" s="1013"/>
      <c r="G302" s="1014"/>
      <c r="H302" s="1012"/>
      <c r="I302" s="1013"/>
      <c r="J302" s="1013"/>
      <c r="K302" s="1013"/>
      <c r="L302" s="1014"/>
    </row>
    <row r="303" spans="2:12" x14ac:dyDescent="0.25">
      <c r="B303" s="1012"/>
      <c r="C303" s="1013"/>
      <c r="D303" s="1013"/>
      <c r="E303" s="1013"/>
      <c r="F303" s="1013"/>
      <c r="G303" s="1014"/>
      <c r="H303" s="1012"/>
      <c r="I303" s="1013"/>
      <c r="J303" s="1013"/>
      <c r="K303" s="1013"/>
      <c r="L303" s="1014"/>
    </row>
    <row r="304" spans="2:12" x14ac:dyDescent="0.25">
      <c r="B304" s="1012"/>
      <c r="C304" s="1013"/>
      <c r="D304" s="1013"/>
      <c r="E304" s="1013"/>
      <c r="F304" s="1013"/>
      <c r="G304" s="1014"/>
      <c r="H304" s="1012"/>
      <c r="I304" s="1013"/>
      <c r="J304" s="1013"/>
      <c r="K304" s="1013"/>
      <c r="L304" s="1014"/>
    </row>
    <row r="305" spans="2:12" x14ac:dyDescent="0.25">
      <c r="B305" s="1154">
        <v>34</v>
      </c>
      <c r="C305" s="1155"/>
      <c r="D305" s="1155"/>
      <c r="E305" s="1155"/>
      <c r="F305" s="1155"/>
      <c r="G305" s="1156"/>
      <c r="H305" s="1160">
        <v>35</v>
      </c>
      <c r="I305" s="1161"/>
      <c r="J305" s="1161"/>
      <c r="K305" s="1161"/>
      <c r="L305" s="1162"/>
    </row>
    <row r="306" spans="2:12" ht="18" customHeight="1" thickBot="1" x14ac:dyDescent="0.3">
      <c r="B306" s="1157"/>
      <c r="C306" s="1158"/>
      <c r="D306" s="1158"/>
      <c r="E306" s="1158"/>
      <c r="F306" s="1158"/>
      <c r="G306" s="1159"/>
      <c r="H306" s="1163"/>
      <c r="I306" s="1164"/>
      <c r="J306" s="1164"/>
      <c r="K306" s="1164"/>
      <c r="L306" s="1165"/>
    </row>
    <row r="307" spans="2:12" ht="15" customHeight="1" x14ac:dyDescent="0.25">
      <c r="B307" s="1173" t="s">
        <v>1202</v>
      </c>
      <c r="C307" s="1174"/>
      <c r="D307" s="1174"/>
      <c r="E307" s="1174"/>
      <c r="F307" s="1174"/>
      <c r="G307" s="1174"/>
      <c r="H307" s="1174"/>
      <c r="I307" s="1174"/>
      <c r="J307" s="1174"/>
      <c r="K307" s="1174"/>
      <c r="L307" s="1175"/>
    </row>
    <row r="308" spans="2:12" x14ac:dyDescent="0.25">
      <c r="B308" s="1176"/>
      <c r="C308" s="1177"/>
      <c r="D308" s="1177"/>
      <c r="E308" s="1177"/>
      <c r="F308" s="1177"/>
      <c r="G308" s="1177"/>
      <c r="H308" s="1177"/>
      <c r="I308" s="1177"/>
      <c r="J308" s="1177"/>
      <c r="K308" s="1177"/>
      <c r="L308" s="1178"/>
    </row>
    <row r="309" spans="2:12" x14ac:dyDescent="0.25">
      <c r="B309" s="1176"/>
      <c r="C309" s="1177"/>
      <c r="D309" s="1177"/>
      <c r="E309" s="1177"/>
      <c r="F309" s="1177"/>
      <c r="G309" s="1177"/>
      <c r="H309" s="1177"/>
      <c r="I309" s="1177"/>
      <c r="J309" s="1177"/>
      <c r="K309" s="1177"/>
      <c r="L309" s="1178"/>
    </row>
    <row r="310" spans="2:12" x14ac:dyDescent="0.25">
      <c r="B310" s="1176"/>
      <c r="C310" s="1177"/>
      <c r="D310" s="1177"/>
      <c r="E310" s="1177"/>
      <c r="F310" s="1177"/>
      <c r="G310" s="1177"/>
      <c r="H310" s="1177"/>
      <c r="I310" s="1177"/>
      <c r="J310" s="1177"/>
      <c r="K310" s="1177"/>
      <c r="L310" s="1178"/>
    </row>
    <row r="311" spans="2:12" ht="189" customHeight="1" thickBot="1" x14ac:dyDescent="0.3">
      <c r="B311" s="1179"/>
      <c r="C311" s="1180"/>
      <c r="D311" s="1180"/>
      <c r="E311" s="1180"/>
      <c r="F311" s="1180"/>
      <c r="G311" s="1180"/>
      <c r="H311" s="1180"/>
      <c r="I311" s="1180"/>
      <c r="J311" s="1180"/>
      <c r="K311" s="1180"/>
      <c r="L311" s="1181"/>
    </row>
    <row r="312" spans="2:12" ht="15.75" customHeight="1" x14ac:dyDescent="0.25">
      <c r="B312" s="1012"/>
      <c r="C312" s="1013"/>
      <c r="D312" s="1013"/>
      <c r="E312" s="1013"/>
      <c r="F312" s="1013"/>
      <c r="G312" s="1014"/>
      <c r="H312" s="1012" t="s">
        <v>547</v>
      </c>
      <c r="I312" s="1013"/>
      <c r="J312" s="1013"/>
      <c r="K312" s="1013"/>
      <c r="L312" s="1014"/>
    </row>
    <row r="313" spans="2:12" x14ac:dyDescent="0.25">
      <c r="B313" s="1012"/>
      <c r="C313" s="1013"/>
      <c r="D313" s="1013"/>
      <c r="E313" s="1013"/>
      <c r="F313" s="1013"/>
      <c r="G313" s="1014"/>
      <c r="H313" s="1012"/>
      <c r="I313" s="1013"/>
      <c r="J313" s="1013"/>
      <c r="K313" s="1013"/>
      <c r="L313" s="1014"/>
    </row>
    <row r="314" spans="2:12" x14ac:dyDescent="0.25">
      <c r="B314" s="1012"/>
      <c r="C314" s="1013"/>
      <c r="D314" s="1013"/>
      <c r="E314" s="1013"/>
      <c r="F314" s="1013"/>
      <c r="G314" s="1014"/>
      <c r="H314" s="1012"/>
      <c r="I314" s="1013"/>
      <c r="J314" s="1013"/>
      <c r="K314" s="1013"/>
      <c r="L314" s="1014"/>
    </row>
    <row r="315" spans="2:12" x14ac:dyDescent="0.25">
      <c r="B315" s="1012"/>
      <c r="C315" s="1013"/>
      <c r="D315" s="1013"/>
      <c r="E315" s="1013"/>
      <c r="F315" s="1013"/>
      <c r="G315" s="1014"/>
      <c r="H315" s="1012"/>
      <c r="I315" s="1013"/>
      <c r="J315" s="1013"/>
      <c r="K315" s="1013"/>
      <c r="L315" s="1014"/>
    </row>
    <row r="316" spans="2:12" x14ac:dyDescent="0.25">
      <c r="B316" s="1012"/>
      <c r="C316" s="1013"/>
      <c r="D316" s="1013"/>
      <c r="E316" s="1013"/>
      <c r="F316" s="1013"/>
      <c r="G316" s="1014"/>
      <c r="H316" s="1012"/>
      <c r="I316" s="1013"/>
      <c r="J316" s="1013"/>
      <c r="K316" s="1013"/>
      <c r="L316" s="1014"/>
    </row>
    <row r="317" spans="2:12" x14ac:dyDescent="0.25">
      <c r="B317" s="1012"/>
      <c r="C317" s="1013"/>
      <c r="D317" s="1013"/>
      <c r="E317" s="1013"/>
      <c r="F317" s="1013"/>
      <c r="G317" s="1014"/>
      <c r="H317" s="1012"/>
      <c r="I317" s="1013"/>
      <c r="J317" s="1013"/>
      <c r="K317" s="1013"/>
      <c r="L317" s="1014"/>
    </row>
    <row r="318" spans="2:12" x14ac:dyDescent="0.25">
      <c r="B318" s="1012"/>
      <c r="C318" s="1013"/>
      <c r="D318" s="1013"/>
      <c r="E318" s="1013"/>
      <c r="F318" s="1013"/>
      <c r="G318" s="1014"/>
      <c r="H318" s="1012"/>
      <c r="I318" s="1013"/>
      <c r="J318" s="1013"/>
      <c r="K318" s="1013"/>
      <c r="L318" s="1014"/>
    </row>
    <row r="319" spans="2:12" x14ac:dyDescent="0.25">
      <c r="B319" s="1012"/>
      <c r="C319" s="1013"/>
      <c r="D319" s="1013"/>
      <c r="E319" s="1013"/>
      <c r="F319" s="1013"/>
      <c r="G319" s="1014"/>
      <c r="H319" s="1012"/>
      <c r="I319" s="1013"/>
      <c r="J319" s="1013"/>
      <c r="K319" s="1013"/>
      <c r="L319" s="1014"/>
    </row>
    <row r="320" spans="2:12" x14ac:dyDescent="0.25">
      <c r="B320" s="1012"/>
      <c r="C320" s="1013"/>
      <c r="D320" s="1013"/>
      <c r="E320" s="1013"/>
      <c r="F320" s="1013"/>
      <c r="G320" s="1014"/>
      <c r="H320" s="1012"/>
      <c r="I320" s="1013"/>
      <c r="J320" s="1013"/>
      <c r="K320" s="1013"/>
      <c r="L320" s="1014"/>
    </row>
    <row r="321" spans="2:12" x14ac:dyDescent="0.25">
      <c r="B321" s="1012"/>
      <c r="C321" s="1013"/>
      <c r="D321" s="1013"/>
      <c r="E321" s="1013"/>
      <c r="F321" s="1013"/>
      <c r="G321" s="1014"/>
      <c r="H321" s="1012"/>
      <c r="I321" s="1013"/>
      <c r="J321" s="1013"/>
      <c r="K321" s="1013"/>
      <c r="L321" s="1014"/>
    </row>
    <row r="322" spans="2:12" x14ac:dyDescent="0.25">
      <c r="B322" s="1012"/>
      <c r="C322" s="1013"/>
      <c r="D322" s="1013"/>
      <c r="E322" s="1013"/>
      <c r="F322" s="1013"/>
      <c r="G322" s="1014"/>
      <c r="H322" s="1012"/>
      <c r="I322" s="1013"/>
      <c r="J322" s="1013"/>
      <c r="K322" s="1013"/>
      <c r="L322" s="1014"/>
    </row>
    <row r="323" spans="2:12" x14ac:dyDescent="0.25">
      <c r="B323" s="1012"/>
      <c r="C323" s="1013"/>
      <c r="D323" s="1013"/>
      <c r="E323" s="1013"/>
      <c r="F323" s="1013"/>
      <c r="G323" s="1014"/>
      <c r="H323" s="1012"/>
      <c r="I323" s="1013"/>
      <c r="J323" s="1013"/>
      <c r="K323" s="1013"/>
      <c r="L323" s="1014"/>
    </row>
    <row r="324" spans="2:12" x14ac:dyDescent="0.25">
      <c r="B324" s="1012"/>
      <c r="C324" s="1013"/>
      <c r="D324" s="1013"/>
      <c r="E324" s="1013"/>
      <c r="F324" s="1013"/>
      <c r="G324" s="1014"/>
      <c r="H324" s="1012"/>
      <c r="I324" s="1013"/>
      <c r="J324" s="1013"/>
      <c r="K324" s="1013"/>
      <c r="L324" s="1014"/>
    </row>
    <row r="325" spans="2:12" x14ac:dyDescent="0.25">
      <c r="B325" s="1012"/>
      <c r="C325" s="1013"/>
      <c r="D325" s="1013"/>
      <c r="E325" s="1013"/>
      <c r="F325" s="1013"/>
      <c r="G325" s="1014"/>
      <c r="H325" s="1012"/>
      <c r="I325" s="1013"/>
      <c r="J325" s="1013"/>
      <c r="K325" s="1013"/>
      <c r="L325" s="1014"/>
    </row>
    <row r="326" spans="2:12" x14ac:dyDescent="0.25">
      <c r="B326" s="1154">
        <v>36</v>
      </c>
      <c r="C326" s="1155"/>
      <c r="D326" s="1155"/>
      <c r="E326" s="1155"/>
      <c r="F326" s="1155"/>
      <c r="G326" s="1156"/>
      <c r="H326" s="1160">
        <v>37</v>
      </c>
      <c r="I326" s="1161"/>
      <c r="J326" s="1161"/>
      <c r="K326" s="1161"/>
      <c r="L326" s="1162"/>
    </row>
    <row r="327" spans="2:12" ht="18" customHeight="1" thickBot="1" x14ac:dyDescent="0.3">
      <c r="B327" s="1157"/>
      <c r="C327" s="1158"/>
      <c r="D327" s="1158"/>
      <c r="E327" s="1158"/>
      <c r="F327" s="1158"/>
      <c r="G327" s="1159"/>
      <c r="H327" s="1163"/>
      <c r="I327" s="1164"/>
      <c r="J327" s="1164"/>
      <c r="K327" s="1164"/>
      <c r="L327" s="1165"/>
    </row>
    <row r="328" spans="2:12" ht="15" customHeight="1" x14ac:dyDescent="0.25">
      <c r="B328" s="1012" t="s">
        <v>546</v>
      </c>
      <c r="C328" s="1013"/>
      <c r="D328" s="1013"/>
      <c r="E328" s="1013"/>
      <c r="F328" s="1013"/>
      <c r="G328" s="1014"/>
      <c r="H328" s="1012" t="s">
        <v>547</v>
      </c>
      <c r="I328" s="1013"/>
      <c r="J328" s="1013"/>
      <c r="K328" s="1013"/>
      <c r="L328" s="1014"/>
    </row>
    <row r="329" spans="2:12" ht="15" customHeight="1" x14ac:dyDescent="0.25">
      <c r="B329" s="1012"/>
      <c r="C329" s="1013"/>
      <c r="D329" s="1013"/>
      <c r="E329" s="1013"/>
      <c r="F329" s="1013"/>
      <c r="G329" s="1014"/>
      <c r="H329" s="1012"/>
      <c r="I329" s="1013"/>
      <c r="J329" s="1013"/>
      <c r="K329" s="1013"/>
      <c r="L329" s="1014"/>
    </row>
    <row r="330" spans="2:12" ht="15" customHeight="1" x14ac:dyDescent="0.25">
      <c r="B330" s="1012"/>
      <c r="C330" s="1013"/>
      <c r="D330" s="1013"/>
      <c r="E330" s="1013"/>
      <c r="F330" s="1013"/>
      <c r="G330" s="1014"/>
      <c r="H330" s="1012"/>
      <c r="I330" s="1013"/>
      <c r="J330" s="1013"/>
      <c r="K330" s="1013"/>
      <c r="L330" s="1014"/>
    </row>
    <row r="331" spans="2:12" ht="15" customHeight="1" x14ac:dyDescent="0.25">
      <c r="B331" s="1012"/>
      <c r="C331" s="1013"/>
      <c r="D331" s="1013"/>
      <c r="E331" s="1013"/>
      <c r="F331" s="1013"/>
      <c r="G331" s="1014"/>
      <c r="H331" s="1012"/>
      <c r="I331" s="1013"/>
      <c r="J331" s="1013"/>
      <c r="K331" s="1013"/>
      <c r="L331" s="1014"/>
    </row>
    <row r="332" spans="2:12" ht="15" customHeight="1" x14ac:dyDescent="0.25">
      <c r="B332" s="1012"/>
      <c r="C332" s="1013"/>
      <c r="D332" s="1013"/>
      <c r="E332" s="1013"/>
      <c r="F332" s="1013"/>
      <c r="G332" s="1014"/>
      <c r="H332" s="1012"/>
      <c r="I332" s="1013"/>
      <c r="J332" s="1013"/>
      <c r="K332" s="1013"/>
      <c r="L332" s="1014"/>
    </row>
    <row r="333" spans="2:12" ht="15" customHeight="1" x14ac:dyDescent="0.25">
      <c r="B333" s="1012"/>
      <c r="C333" s="1013"/>
      <c r="D333" s="1013"/>
      <c r="E333" s="1013"/>
      <c r="F333" s="1013"/>
      <c r="G333" s="1014"/>
      <c r="H333" s="1012"/>
      <c r="I333" s="1013"/>
      <c r="J333" s="1013"/>
      <c r="K333" s="1013"/>
      <c r="L333" s="1014"/>
    </row>
    <row r="334" spans="2:12" ht="15" customHeight="1" x14ac:dyDescent="0.25">
      <c r="B334" s="1012"/>
      <c r="C334" s="1013"/>
      <c r="D334" s="1013"/>
      <c r="E334" s="1013"/>
      <c r="F334" s="1013"/>
      <c r="G334" s="1014"/>
      <c r="H334" s="1012"/>
      <c r="I334" s="1013"/>
      <c r="J334" s="1013"/>
      <c r="K334" s="1013"/>
      <c r="L334" s="1014"/>
    </row>
    <row r="335" spans="2:12" ht="15" customHeight="1" x14ac:dyDescent="0.25">
      <c r="B335" s="1012"/>
      <c r="C335" s="1013"/>
      <c r="D335" s="1013"/>
      <c r="E335" s="1013"/>
      <c r="F335" s="1013"/>
      <c r="G335" s="1014"/>
      <c r="H335" s="1012"/>
      <c r="I335" s="1013"/>
      <c r="J335" s="1013"/>
      <c r="K335" s="1013"/>
      <c r="L335" s="1014"/>
    </row>
    <row r="336" spans="2:12" ht="15" customHeight="1" x14ac:dyDescent="0.25">
      <c r="B336" s="1012"/>
      <c r="C336" s="1013"/>
      <c r="D336" s="1013"/>
      <c r="E336" s="1013"/>
      <c r="F336" s="1013"/>
      <c r="G336" s="1014"/>
      <c r="H336" s="1012"/>
      <c r="I336" s="1013"/>
      <c r="J336" s="1013"/>
      <c r="K336" s="1013"/>
      <c r="L336" s="1014"/>
    </row>
    <row r="337" spans="2:12" ht="15" customHeight="1" x14ac:dyDescent="0.25">
      <c r="B337" s="1012"/>
      <c r="C337" s="1013"/>
      <c r="D337" s="1013"/>
      <c r="E337" s="1013"/>
      <c r="F337" s="1013"/>
      <c r="G337" s="1014"/>
      <c r="H337" s="1012"/>
      <c r="I337" s="1013"/>
      <c r="J337" s="1013"/>
      <c r="K337" s="1013"/>
      <c r="L337" s="1014"/>
    </row>
    <row r="338" spans="2:12" ht="15" customHeight="1" x14ac:dyDescent="0.25">
      <c r="B338" s="1012"/>
      <c r="C338" s="1013"/>
      <c r="D338" s="1013"/>
      <c r="E338" s="1013"/>
      <c r="F338" s="1013"/>
      <c r="G338" s="1014"/>
      <c r="H338" s="1012"/>
      <c r="I338" s="1013"/>
      <c r="J338" s="1013"/>
      <c r="K338" s="1013"/>
      <c r="L338" s="1014"/>
    </row>
    <row r="339" spans="2:12" ht="15" customHeight="1" x14ac:dyDescent="0.25">
      <c r="B339" s="1012"/>
      <c r="C339" s="1013"/>
      <c r="D339" s="1013"/>
      <c r="E339" s="1013"/>
      <c r="F339" s="1013"/>
      <c r="G339" s="1014"/>
      <c r="H339" s="1012"/>
      <c r="I339" s="1013"/>
      <c r="J339" s="1013"/>
      <c r="K339" s="1013"/>
      <c r="L339" s="1014"/>
    </row>
    <row r="340" spans="2:12" x14ac:dyDescent="0.25">
      <c r="B340" s="1012"/>
      <c r="C340" s="1013"/>
      <c r="D340" s="1013"/>
      <c r="E340" s="1013"/>
      <c r="F340" s="1013"/>
      <c r="G340" s="1014"/>
      <c r="H340" s="1012"/>
      <c r="I340" s="1013"/>
      <c r="J340" s="1013"/>
      <c r="K340" s="1013"/>
      <c r="L340" s="1014"/>
    </row>
    <row r="341" spans="2:12" ht="18" customHeight="1" x14ac:dyDescent="0.25">
      <c r="B341" s="1012"/>
      <c r="C341" s="1013"/>
      <c r="D341" s="1013"/>
      <c r="E341" s="1013"/>
      <c r="F341" s="1013"/>
      <c r="G341" s="1014"/>
      <c r="H341" s="1012"/>
      <c r="I341" s="1013"/>
      <c r="J341" s="1013"/>
      <c r="K341" s="1013"/>
      <c r="L341" s="1014"/>
    </row>
    <row r="342" spans="2:12" ht="15.75" customHeight="1" x14ac:dyDescent="0.25">
      <c r="B342" s="1154">
        <v>38</v>
      </c>
      <c r="C342" s="1155"/>
      <c r="D342" s="1155"/>
      <c r="E342" s="1155"/>
      <c r="F342" s="1155"/>
      <c r="G342" s="1156"/>
      <c r="H342" s="1160">
        <v>39</v>
      </c>
      <c r="I342" s="1161"/>
      <c r="J342" s="1161"/>
      <c r="K342" s="1161"/>
      <c r="L342" s="1162"/>
    </row>
    <row r="343" spans="2:12" ht="15.75" thickBot="1" x14ac:dyDescent="0.3">
      <c r="B343" s="1157"/>
      <c r="C343" s="1158"/>
      <c r="D343" s="1158"/>
      <c r="E343" s="1158"/>
      <c r="F343" s="1158"/>
      <c r="G343" s="1159"/>
      <c r="H343" s="1163"/>
      <c r="I343" s="1164"/>
      <c r="J343" s="1164"/>
      <c r="K343" s="1164"/>
      <c r="L343" s="1165"/>
    </row>
    <row r="344" spans="2:12" x14ac:dyDescent="0.25">
      <c r="B344" s="1012" t="s">
        <v>818</v>
      </c>
      <c r="C344" s="1013"/>
      <c r="D344" s="1013"/>
      <c r="E344" s="1013"/>
      <c r="F344" s="1013"/>
      <c r="G344" s="1014"/>
      <c r="H344" s="1012" t="s">
        <v>547</v>
      </c>
      <c r="I344" s="1013"/>
      <c r="J344" s="1013"/>
      <c r="K344" s="1013"/>
      <c r="L344" s="1014"/>
    </row>
    <row r="345" spans="2:12" x14ac:dyDescent="0.25">
      <c r="B345" s="1012"/>
      <c r="C345" s="1013"/>
      <c r="D345" s="1013"/>
      <c r="E345" s="1013"/>
      <c r="F345" s="1013"/>
      <c r="G345" s="1014"/>
      <c r="H345" s="1012"/>
      <c r="I345" s="1013"/>
      <c r="J345" s="1013"/>
      <c r="K345" s="1013"/>
      <c r="L345" s="1014"/>
    </row>
    <row r="346" spans="2:12" x14ac:dyDescent="0.25">
      <c r="B346" s="1012"/>
      <c r="C346" s="1013"/>
      <c r="D346" s="1013"/>
      <c r="E346" s="1013"/>
      <c r="F346" s="1013"/>
      <c r="G346" s="1014"/>
      <c r="H346" s="1012"/>
      <c r="I346" s="1013"/>
      <c r="J346" s="1013"/>
      <c r="K346" s="1013"/>
      <c r="L346" s="1014"/>
    </row>
    <row r="347" spans="2:12" x14ac:dyDescent="0.25">
      <c r="B347" s="1012"/>
      <c r="C347" s="1013"/>
      <c r="D347" s="1013"/>
      <c r="E347" s="1013"/>
      <c r="F347" s="1013"/>
      <c r="G347" s="1014"/>
      <c r="H347" s="1012"/>
      <c r="I347" s="1013"/>
      <c r="J347" s="1013"/>
      <c r="K347" s="1013"/>
      <c r="L347" s="1014"/>
    </row>
    <row r="348" spans="2:12" x14ac:dyDescent="0.25">
      <c r="B348" s="1012"/>
      <c r="C348" s="1013"/>
      <c r="D348" s="1013"/>
      <c r="E348" s="1013"/>
      <c r="F348" s="1013"/>
      <c r="G348" s="1014"/>
      <c r="H348" s="1012"/>
      <c r="I348" s="1013"/>
      <c r="J348" s="1013"/>
      <c r="K348" s="1013"/>
      <c r="L348" s="1014"/>
    </row>
    <row r="349" spans="2:12" x14ac:dyDescent="0.25">
      <c r="B349" s="1012"/>
      <c r="C349" s="1013"/>
      <c r="D349" s="1013"/>
      <c r="E349" s="1013"/>
      <c r="F349" s="1013"/>
      <c r="G349" s="1014"/>
      <c r="H349" s="1012"/>
      <c r="I349" s="1013"/>
      <c r="J349" s="1013"/>
      <c r="K349" s="1013"/>
      <c r="L349" s="1014"/>
    </row>
    <row r="350" spans="2:12" x14ac:dyDescent="0.25">
      <c r="B350" s="1012"/>
      <c r="C350" s="1013"/>
      <c r="D350" s="1013"/>
      <c r="E350" s="1013"/>
      <c r="F350" s="1013"/>
      <c r="G350" s="1014"/>
      <c r="H350" s="1012"/>
      <c r="I350" s="1013"/>
      <c r="J350" s="1013"/>
      <c r="K350" s="1013"/>
      <c r="L350" s="1014"/>
    </row>
    <row r="351" spans="2:12" x14ac:dyDescent="0.25">
      <c r="B351" s="1012"/>
      <c r="C351" s="1013"/>
      <c r="D351" s="1013"/>
      <c r="E351" s="1013"/>
      <c r="F351" s="1013"/>
      <c r="G351" s="1014"/>
      <c r="H351" s="1012"/>
      <c r="I351" s="1013"/>
      <c r="J351" s="1013"/>
      <c r="K351" s="1013"/>
      <c r="L351" s="1014"/>
    </row>
    <row r="352" spans="2:12" x14ac:dyDescent="0.25">
      <c r="B352" s="1012"/>
      <c r="C352" s="1013"/>
      <c r="D352" s="1013"/>
      <c r="E352" s="1013"/>
      <c r="F352" s="1013"/>
      <c r="G352" s="1014"/>
      <c r="H352" s="1012"/>
      <c r="I352" s="1013"/>
      <c r="J352" s="1013"/>
      <c r="K352" s="1013"/>
      <c r="L352" s="1014"/>
    </row>
    <row r="353" spans="2:12" x14ac:dyDescent="0.25">
      <c r="B353" s="1012"/>
      <c r="C353" s="1013"/>
      <c r="D353" s="1013"/>
      <c r="E353" s="1013"/>
      <c r="F353" s="1013"/>
      <c r="G353" s="1014"/>
      <c r="H353" s="1012"/>
      <c r="I353" s="1013"/>
      <c r="J353" s="1013"/>
      <c r="K353" s="1013"/>
      <c r="L353" s="1014"/>
    </row>
    <row r="354" spans="2:12" x14ac:dyDescent="0.25">
      <c r="B354" s="1012"/>
      <c r="C354" s="1013"/>
      <c r="D354" s="1013"/>
      <c r="E354" s="1013"/>
      <c r="F354" s="1013"/>
      <c r="G354" s="1014"/>
      <c r="H354" s="1012"/>
      <c r="I354" s="1013"/>
      <c r="J354" s="1013"/>
      <c r="K354" s="1013"/>
      <c r="L354" s="1014"/>
    </row>
    <row r="355" spans="2:12" x14ac:dyDescent="0.25">
      <c r="B355" s="1012"/>
      <c r="C355" s="1013"/>
      <c r="D355" s="1013"/>
      <c r="E355" s="1013"/>
      <c r="F355" s="1013"/>
      <c r="G355" s="1014"/>
      <c r="H355" s="1012"/>
      <c r="I355" s="1013"/>
      <c r="J355" s="1013"/>
      <c r="K355" s="1013"/>
      <c r="L355" s="1014"/>
    </row>
    <row r="356" spans="2:12" x14ac:dyDescent="0.25">
      <c r="B356" s="1012"/>
      <c r="C356" s="1013"/>
      <c r="D356" s="1013"/>
      <c r="E356" s="1013"/>
      <c r="F356" s="1013"/>
      <c r="G356" s="1014"/>
      <c r="H356" s="1012"/>
      <c r="I356" s="1013"/>
      <c r="J356" s="1013"/>
      <c r="K356" s="1013"/>
      <c r="L356" s="1014"/>
    </row>
    <row r="357" spans="2:12" ht="18" customHeight="1" x14ac:dyDescent="0.25">
      <c r="B357" s="1012"/>
      <c r="C357" s="1013"/>
      <c r="D357" s="1013"/>
      <c r="E357" s="1013"/>
      <c r="F357" s="1013"/>
      <c r="G357" s="1014"/>
      <c r="H357" s="1012"/>
      <c r="I357" s="1013"/>
      <c r="J357" s="1013"/>
      <c r="K357" s="1013"/>
      <c r="L357" s="1014"/>
    </row>
    <row r="358" spans="2:12" ht="15.75" customHeight="1" x14ac:dyDescent="0.25">
      <c r="B358" s="1154">
        <v>40</v>
      </c>
      <c r="C358" s="1155"/>
      <c r="D358" s="1155"/>
      <c r="E358" s="1155"/>
      <c r="F358" s="1155"/>
      <c r="G358" s="1156"/>
      <c r="H358" s="1160">
        <v>41</v>
      </c>
      <c r="I358" s="1161"/>
      <c r="J358" s="1161"/>
      <c r="K358" s="1161"/>
      <c r="L358" s="1162"/>
    </row>
    <row r="359" spans="2:12" x14ac:dyDescent="0.25">
      <c r="B359" s="1154"/>
      <c r="C359" s="1155"/>
      <c r="D359" s="1155"/>
      <c r="E359" s="1155"/>
      <c r="F359" s="1155"/>
      <c r="G359" s="1156"/>
      <c r="H359" s="1160"/>
      <c r="I359" s="1161"/>
      <c r="J359" s="1161"/>
      <c r="K359" s="1161"/>
      <c r="L359" s="1162"/>
    </row>
    <row r="360" spans="2:12" ht="15" customHeight="1" x14ac:dyDescent="0.25">
      <c r="B360" s="1012" t="s">
        <v>546</v>
      </c>
      <c r="C360" s="1013"/>
      <c r="D360" s="1013"/>
      <c r="E360" s="1013"/>
      <c r="F360" s="1013"/>
      <c r="G360" s="1014"/>
      <c r="H360" s="1012" t="s">
        <v>547</v>
      </c>
      <c r="I360" s="1013"/>
      <c r="J360" s="1013"/>
      <c r="K360" s="1013"/>
      <c r="L360" s="1014"/>
    </row>
    <row r="361" spans="2:12" ht="15" customHeight="1" x14ac:dyDescent="0.25">
      <c r="B361" s="1012"/>
      <c r="C361" s="1013"/>
      <c r="D361" s="1013"/>
      <c r="E361" s="1013"/>
      <c r="F361" s="1013"/>
      <c r="G361" s="1014"/>
      <c r="H361" s="1012"/>
      <c r="I361" s="1013"/>
      <c r="J361" s="1013"/>
      <c r="K361" s="1013"/>
      <c r="L361" s="1014"/>
    </row>
    <row r="362" spans="2:12" ht="15" customHeight="1" x14ac:dyDescent="0.25">
      <c r="B362" s="1012"/>
      <c r="C362" s="1013"/>
      <c r="D362" s="1013"/>
      <c r="E362" s="1013"/>
      <c r="F362" s="1013"/>
      <c r="G362" s="1014"/>
      <c r="H362" s="1012"/>
      <c r="I362" s="1013"/>
      <c r="J362" s="1013"/>
      <c r="K362" s="1013"/>
      <c r="L362" s="1014"/>
    </row>
    <row r="363" spans="2:12" ht="15" customHeight="1" x14ac:dyDescent="0.25">
      <c r="B363" s="1012"/>
      <c r="C363" s="1013"/>
      <c r="D363" s="1013"/>
      <c r="E363" s="1013"/>
      <c r="F363" s="1013"/>
      <c r="G363" s="1014"/>
      <c r="H363" s="1012"/>
      <c r="I363" s="1013"/>
      <c r="J363" s="1013"/>
      <c r="K363" s="1013"/>
      <c r="L363" s="1014"/>
    </row>
    <row r="364" spans="2:12" ht="15" customHeight="1" x14ac:dyDescent="0.25">
      <c r="B364" s="1012"/>
      <c r="C364" s="1013"/>
      <c r="D364" s="1013"/>
      <c r="E364" s="1013"/>
      <c r="F364" s="1013"/>
      <c r="G364" s="1014"/>
      <c r="H364" s="1012"/>
      <c r="I364" s="1013"/>
      <c r="J364" s="1013"/>
      <c r="K364" s="1013"/>
      <c r="L364" s="1014"/>
    </row>
    <row r="365" spans="2:12" ht="15" customHeight="1" x14ac:dyDescent="0.25">
      <c r="B365" s="1012"/>
      <c r="C365" s="1013"/>
      <c r="D365" s="1013"/>
      <c r="E365" s="1013"/>
      <c r="F365" s="1013"/>
      <c r="G365" s="1014"/>
      <c r="H365" s="1012"/>
      <c r="I365" s="1013"/>
      <c r="J365" s="1013"/>
      <c r="K365" s="1013"/>
      <c r="L365" s="1014"/>
    </row>
    <row r="366" spans="2:12" ht="15" customHeight="1" x14ac:dyDescent="0.25">
      <c r="B366" s="1012"/>
      <c r="C366" s="1013"/>
      <c r="D366" s="1013"/>
      <c r="E366" s="1013"/>
      <c r="F366" s="1013"/>
      <c r="G366" s="1014"/>
      <c r="H366" s="1012"/>
      <c r="I366" s="1013"/>
      <c r="J366" s="1013"/>
      <c r="K366" s="1013"/>
      <c r="L366" s="1014"/>
    </row>
    <row r="367" spans="2:12" ht="15" customHeight="1" x14ac:dyDescent="0.25">
      <c r="B367" s="1012"/>
      <c r="C367" s="1013"/>
      <c r="D367" s="1013"/>
      <c r="E367" s="1013"/>
      <c r="F367" s="1013"/>
      <c r="G367" s="1014"/>
      <c r="H367" s="1012"/>
      <c r="I367" s="1013"/>
      <c r="J367" s="1013"/>
      <c r="K367" s="1013"/>
      <c r="L367" s="1014"/>
    </row>
    <row r="368" spans="2:12" ht="15" customHeight="1" x14ac:dyDescent="0.25">
      <c r="B368" s="1012"/>
      <c r="C368" s="1013"/>
      <c r="D368" s="1013"/>
      <c r="E368" s="1013"/>
      <c r="F368" s="1013"/>
      <c r="G368" s="1014"/>
      <c r="H368" s="1012"/>
      <c r="I368" s="1013"/>
      <c r="J368" s="1013"/>
      <c r="K368" s="1013"/>
      <c r="L368" s="1014"/>
    </row>
    <row r="369" spans="2:12" ht="15" customHeight="1" x14ac:dyDescent="0.25">
      <c r="B369" s="1012"/>
      <c r="C369" s="1013"/>
      <c r="D369" s="1013"/>
      <c r="E369" s="1013"/>
      <c r="F369" s="1013"/>
      <c r="G369" s="1014"/>
      <c r="H369" s="1012"/>
      <c r="I369" s="1013"/>
      <c r="J369" s="1013"/>
      <c r="K369" s="1013"/>
      <c r="L369" s="1014"/>
    </row>
    <row r="370" spans="2:12" ht="15" customHeight="1" x14ac:dyDescent="0.25">
      <c r="B370" s="1012"/>
      <c r="C370" s="1013"/>
      <c r="D370" s="1013"/>
      <c r="E370" s="1013"/>
      <c r="F370" s="1013"/>
      <c r="G370" s="1014"/>
      <c r="H370" s="1012"/>
      <c r="I370" s="1013"/>
      <c r="J370" s="1013"/>
      <c r="K370" s="1013"/>
      <c r="L370" s="1014"/>
    </row>
    <row r="371" spans="2:12" ht="15" customHeight="1" x14ac:dyDescent="0.25">
      <c r="B371" s="1012"/>
      <c r="C371" s="1013"/>
      <c r="D371" s="1013"/>
      <c r="E371" s="1013"/>
      <c r="F371" s="1013"/>
      <c r="G371" s="1014"/>
      <c r="H371" s="1012"/>
      <c r="I371" s="1013"/>
      <c r="J371" s="1013"/>
      <c r="K371" s="1013"/>
      <c r="L371" s="1014"/>
    </row>
    <row r="372" spans="2:12" x14ac:dyDescent="0.25">
      <c r="B372" s="1012"/>
      <c r="C372" s="1013"/>
      <c r="D372" s="1013"/>
      <c r="E372" s="1013"/>
      <c r="F372" s="1013"/>
      <c r="G372" s="1014"/>
      <c r="H372" s="1012"/>
      <c r="I372" s="1013"/>
      <c r="J372" s="1013"/>
      <c r="K372" s="1013"/>
      <c r="L372" s="1014"/>
    </row>
    <row r="373" spans="2:12" ht="18" customHeight="1" x14ac:dyDescent="0.25">
      <c r="B373" s="1012"/>
      <c r="C373" s="1013"/>
      <c r="D373" s="1013"/>
      <c r="E373" s="1013"/>
      <c r="F373" s="1013"/>
      <c r="G373" s="1014"/>
      <c r="H373" s="1012"/>
      <c r="I373" s="1013"/>
      <c r="J373" s="1013"/>
      <c r="K373" s="1013"/>
      <c r="L373" s="1014"/>
    </row>
    <row r="374" spans="2:12" ht="15.75" customHeight="1" x14ac:dyDescent="0.25">
      <c r="B374" s="1154">
        <v>42</v>
      </c>
      <c r="C374" s="1155"/>
      <c r="D374" s="1155"/>
      <c r="E374" s="1155"/>
      <c r="F374" s="1155"/>
      <c r="G374" s="1156"/>
      <c r="H374" s="1160">
        <v>43</v>
      </c>
      <c r="I374" s="1161"/>
      <c r="J374" s="1161"/>
      <c r="K374" s="1161"/>
      <c r="L374" s="1162"/>
    </row>
    <row r="375" spans="2:12" ht="15.75" thickBot="1" x14ac:dyDescent="0.3">
      <c r="B375" s="1157"/>
      <c r="C375" s="1158"/>
      <c r="D375" s="1158"/>
      <c r="E375" s="1158"/>
      <c r="F375" s="1158"/>
      <c r="G375" s="1159"/>
      <c r="H375" s="1163"/>
      <c r="I375" s="1164"/>
      <c r="J375" s="1164"/>
      <c r="K375" s="1164"/>
      <c r="L375" s="1165"/>
    </row>
    <row r="376" spans="2:12" ht="15" customHeight="1" x14ac:dyDescent="0.25">
      <c r="B376" s="1012" t="s">
        <v>818</v>
      </c>
      <c r="C376" s="1013"/>
      <c r="D376" s="1013"/>
      <c r="E376" s="1013"/>
      <c r="F376" s="1013"/>
      <c r="G376" s="1014"/>
      <c r="H376" s="1012" t="s">
        <v>547</v>
      </c>
      <c r="I376" s="1013"/>
      <c r="J376" s="1013"/>
      <c r="K376" s="1013"/>
      <c r="L376" s="1014"/>
    </row>
    <row r="377" spans="2:12" ht="15" customHeight="1" x14ac:dyDescent="0.25">
      <c r="B377" s="1012"/>
      <c r="C377" s="1013"/>
      <c r="D377" s="1013"/>
      <c r="E377" s="1013"/>
      <c r="F377" s="1013"/>
      <c r="G377" s="1014"/>
      <c r="H377" s="1012"/>
      <c r="I377" s="1013"/>
      <c r="J377" s="1013"/>
      <c r="K377" s="1013"/>
      <c r="L377" s="1014"/>
    </row>
    <row r="378" spans="2:12" ht="15" customHeight="1" x14ac:dyDescent="0.25">
      <c r="B378" s="1012"/>
      <c r="C378" s="1013"/>
      <c r="D378" s="1013"/>
      <c r="E378" s="1013"/>
      <c r="F378" s="1013"/>
      <c r="G378" s="1014"/>
      <c r="H378" s="1012"/>
      <c r="I378" s="1013"/>
      <c r="J378" s="1013"/>
      <c r="K378" s="1013"/>
      <c r="L378" s="1014"/>
    </row>
    <row r="379" spans="2:12" ht="15" customHeight="1" x14ac:dyDescent="0.25">
      <c r="B379" s="1012"/>
      <c r="C379" s="1013"/>
      <c r="D379" s="1013"/>
      <c r="E379" s="1013"/>
      <c r="F379" s="1013"/>
      <c r="G379" s="1014"/>
      <c r="H379" s="1012"/>
      <c r="I379" s="1013"/>
      <c r="J379" s="1013"/>
      <c r="K379" s="1013"/>
      <c r="L379" s="1014"/>
    </row>
    <row r="380" spans="2:12" ht="15" customHeight="1" x14ac:dyDescent="0.25">
      <c r="B380" s="1012"/>
      <c r="C380" s="1013"/>
      <c r="D380" s="1013"/>
      <c r="E380" s="1013"/>
      <c r="F380" s="1013"/>
      <c r="G380" s="1014"/>
      <c r="H380" s="1012"/>
      <c r="I380" s="1013"/>
      <c r="J380" s="1013"/>
      <c r="K380" s="1013"/>
      <c r="L380" s="1014"/>
    </row>
    <row r="381" spans="2:12" ht="15" customHeight="1" x14ac:dyDescent="0.25">
      <c r="B381" s="1012"/>
      <c r="C381" s="1013"/>
      <c r="D381" s="1013"/>
      <c r="E381" s="1013"/>
      <c r="F381" s="1013"/>
      <c r="G381" s="1014"/>
      <c r="H381" s="1012"/>
      <c r="I381" s="1013"/>
      <c r="J381" s="1013"/>
      <c r="K381" s="1013"/>
      <c r="L381" s="1014"/>
    </row>
    <row r="382" spans="2:12" ht="15" customHeight="1" x14ac:dyDescent="0.25">
      <c r="B382" s="1012"/>
      <c r="C382" s="1013"/>
      <c r="D382" s="1013"/>
      <c r="E382" s="1013"/>
      <c r="F382" s="1013"/>
      <c r="G382" s="1014"/>
      <c r="H382" s="1012"/>
      <c r="I382" s="1013"/>
      <c r="J382" s="1013"/>
      <c r="K382" s="1013"/>
      <c r="L382" s="1014"/>
    </row>
    <row r="383" spans="2:12" ht="15" customHeight="1" x14ac:dyDescent="0.25">
      <c r="B383" s="1012"/>
      <c r="C383" s="1013"/>
      <c r="D383" s="1013"/>
      <c r="E383" s="1013"/>
      <c r="F383" s="1013"/>
      <c r="G383" s="1014"/>
      <c r="H383" s="1012"/>
      <c r="I383" s="1013"/>
      <c r="J383" s="1013"/>
      <c r="K383" s="1013"/>
      <c r="L383" s="1014"/>
    </row>
    <row r="384" spans="2:12" ht="15" customHeight="1" x14ac:dyDescent="0.25">
      <c r="B384" s="1012"/>
      <c r="C384" s="1013"/>
      <c r="D384" s="1013"/>
      <c r="E384" s="1013"/>
      <c r="F384" s="1013"/>
      <c r="G384" s="1014"/>
      <c r="H384" s="1012"/>
      <c r="I384" s="1013"/>
      <c r="J384" s="1013"/>
      <c r="K384" s="1013"/>
      <c r="L384" s="1014"/>
    </row>
    <row r="385" spans="2:12" ht="15" customHeight="1" x14ac:dyDescent="0.25">
      <c r="B385" s="1012"/>
      <c r="C385" s="1013"/>
      <c r="D385" s="1013"/>
      <c r="E385" s="1013"/>
      <c r="F385" s="1013"/>
      <c r="G385" s="1014"/>
      <c r="H385" s="1012"/>
      <c r="I385" s="1013"/>
      <c r="J385" s="1013"/>
      <c r="K385" s="1013"/>
      <c r="L385" s="1014"/>
    </row>
    <row r="386" spans="2:12" ht="15" customHeight="1" x14ac:dyDescent="0.25">
      <c r="B386" s="1012"/>
      <c r="C386" s="1013"/>
      <c r="D386" s="1013"/>
      <c r="E386" s="1013"/>
      <c r="F386" s="1013"/>
      <c r="G386" s="1014"/>
      <c r="H386" s="1012"/>
      <c r="I386" s="1013"/>
      <c r="J386" s="1013"/>
      <c r="K386" s="1013"/>
      <c r="L386" s="1014"/>
    </row>
    <row r="387" spans="2:12" ht="15" customHeight="1" x14ac:dyDescent="0.25">
      <c r="B387" s="1012"/>
      <c r="C387" s="1013"/>
      <c r="D387" s="1013"/>
      <c r="E387" s="1013"/>
      <c r="F387" s="1013"/>
      <c r="G387" s="1014"/>
      <c r="H387" s="1012"/>
      <c r="I387" s="1013"/>
      <c r="J387" s="1013"/>
      <c r="K387" s="1013"/>
      <c r="L387" s="1014"/>
    </row>
    <row r="388" spans="2:12" ht="15" customHeight="1" x14ac:dyDescent="0.25">
      <c r="B388" s="1012"/>
      <c r="C388" s="1013"/>
      <c r="D388" s="1013"/>
      <c r="E388" s="1013"/>
      <c r="F388" s="1013"/>
      <c r="G388" s="1014"/>
      <c r="H388" s="1012"/>
      <c r="I388" s="1013"/>
      <c r="J388" s="1013"/>
      <c r="K388" s="1013"/>
      <c r="L388" s="1014"/>
    </row>
    <row r="389" spans="2:12" ht="15" customHeight="1" x14ac:dyDescent="0.25">
      <c r="B389" s="1012"/>
      <c r="C389" s="1013"/>
      <c r="D389" s="1013"/>
      <c r="E389" s="1013"/>
      <c r="F389" s="1013"/>
      <c r="G389" s="1014"/>
      <c r="H389" s="1012"/>
      <c r="I389" s="1013"/>
      <c r="J389" s="1013"/>
      <c r="K389" s="1013"/>
      <c r="L389" s="1014"/>
    </row>
    <row r="390" spans="2:12" x14ac:dyDescent="0.25">
      <c r="B390" s="1154">
        <v>44</v>
      </c>
      <c r="C390" s="1155"/>
      <c r="D390" s="1155"/>
      <c r="E390" s="1155"/>
      <c r="F390" s="1155"/>
      <c r="G390" s="1156"/>
      <c r="H390" s="1160">
        <v>45</v>
      </c>
      <c r="I390" s="1161"/>
      <c r="J390" s="1161"/>
      <c r="K390" s="1161"/>
      <c r="L390" s="1162"/>
    </row>
    <row r="391" spans="2:12" x14ac:dyDescent="0.25">
      <c r="B391" s="1012" t="s">
        <v>818</v>
      </c>
      <c r="C391" s="1013"/>
      <c r="D391" s="1013"/>
      <c r="E391" s="1013"/>
      <c r="F391" s="1013"/>
      <c r="G391" s="1014"/>
      <c r="H391" s="1012" t="s">
        <v>547</v>
      </c>
      <c r="I391" s="1013"/>
      <c r="J391" s="1013"/>
      <c r="K391" s="1013"/>
      <c r="L391" s="1014"/>
    </row>
    <row r="392" spans="2:12" x14ac:dyDescent="0.25">
      <c r="B392" s="1012"/>
      <c r="C392" s="1013"/>
      <c r="D392" s="1013"/>
      <c r="E392" s="1013"/>
      <c r="F392" s="1013"/>
      <c r="G392" s="1014"/>
      <c r="H392" s="1012"/>
      <c r="I392" s="1013"/>
      <c r="J392" s="1013"/>
      <c r="K392" s="1013"/>
      <c r="L392" s="1014"/>
    </row>
    <row r="393" spans="2:12" x14ac:dyDescent="0.25">
      <c r="B393" s="1012"/>
      <c r="C393" s="1013"/>
      <c r="D393" s="1013"/>
      <c r="E393" s="1013"/>
      <c r="F393" s="1013"/>
      <c r="G393" s="1014"/>
      <c r="H393" s="1012"/>
      <c r="I393" s="1013"/>
      <c r="J393" s="1013"/>
      <c r="K393" s="1013"/>
      <c r="L393" s="1014"/>
    </row>
    <row r="394" spans="2:12" x14ac:dyDescent="0.25">
      <c r="B394" s="1012"/>
      <c r="C394" s="1013"/>
      <c r="D394" s="1013"/>
      <c r="E394" s="1013"/>
      <c r="F394" s="1013"/>
      <c r="G394" s="1014"/>
      <c r="H394" s="1012"/>
      <c r="I394" s="1013"/>
      <c r="J394" s="1013"/>
      <c r="K394" s="1013"/>
      <c r="L394" s="1014"/>
    </row>
    <row r="395" spans="2:12" x14ac:dyDescent="0.25">
      <c r="B395" s="1012"/>
      <c r="C395" s="1013"/>
      <c r="D395" s="1013"/>
      <c r="E395" s="1013"/>
      <c r="F395" s="1013"/>
      <c r="G395" s="1014"/>
      <c r="H395" s="1012"/>
      <c r="I395" s="1013"/>
      <c r="J395" s="1013"/>
      <c r="K395" s="1013"/>
      <c r="L395" s="1014"/>
    </row>
    <row r="396" spans="2:12" x14ac:dyDescent="0.25">
      <c r="B396" s="1012"/>
      <c r="C396" s="1013"/>
      <c r="D396" s="1013"/>
      <c r="E396" s="1013"/>
      <c r="F396" s="1013"/>
      <c r="G396" s="1014"/>
      <c r="H396" s="1012"/>
      <c r="I396" s="1013"/>
      <c r="J396" s="1013"/>
      <c r="K396" s="1013"/>
      <c r="L396" s="1014"/>
    </row>
    <row r="397" spans="2:12" x14ac:dyDescent="0.25">
      <c r="B397" s="1012"/>
      <c r="C397" s="1013"/>
      <c r="D397" s="1013"/>
      <c r="E397" s="1013"/>
      <c r="F397" s="1013"/>
      <c r="G397" s="1014"/>
      <c r="H397" s="1012"/>
      <c r="I397" s="1013"/>
      <c r="J397" s="1013"/>
      <c r="K397" s="1013"/>
      <c r="L397" s="1014"/>
    </row>
    <row r="398" spans="2:12" x14ac:dyDescent="0.25">
      <c r="B398" s="1012"/>
      <c r="C398" s="1013"/>
      <c r="D398" s="1013"/>
      <c r="E398" s="1013"/>
      <c r="F398" s="1013"/>
      <c r="G398" s="1014"/>
      <c r="H398" s="1012"/>
      <c r="I398" s="1013"/>
      <c r="J398" s="1013"/>
      <c r="K398" s="1013"/>
      <c r="L398" s="1014"/>
    </row>
    <row r="399" spans="2:12" x14ac:dyDescent="0.25">
      <c r="B399" s="1012"/>
      <c r="C399" s="1013"/>
      <c r="D399" s="1013"/>
      <c r="E399" s="1013"/>
      <c r="F399" s="1013"/>
      <c r="G399" s="1014"/>
      <c r="H399" s="1012"/>
      <c r="I399" s="1013"/>
      <c r="J399" s="1013"/>
      <c r="K399" s="1013"/>
      <c r="L399" s="1014"/>
    </row>
    <row r="400" spans="2:12" x14ac:dyDescent="0.25">
      <c r="B400" s="1012"/>
      <c r="C400" s="1013"/>
      <c r="D400" s="1013"/>
      <c r="E400" s="1013"/>
      <c r="F400" s="1013"/>
      <c r="G400" s="1014"/>
      <c r="H400" s="1012"/>
      <c r="I400" s="1013"/>
      <c r="J400" s="1013"/>
      <c r="K400" s="1013"/>
      <c r="L400" s="1014"/>
    </row>
    <row r="401" spans="2:12" x14ac:dyDescent="0.25">
      <c r="B401" s="1012"/>
      <c r="C401" s="1013"/>
      <c r="D401" s="1013"/>
      <c r="E401" s="1013"/>
      <c r="F401" s="1013"/>
      <c r="G401" s="1014"/>
      <c r="H401" s="1012"/>
      <c r="I401" s="1013"/>
      <c r="J401" s="1013"/>
      <c r="K401" s="1013"/>
      <c r="L401" s="1014"/>
    </row>
    <row r="402" spans="2:12" x14ac:dyDescent="0.25">
      <c r="B402" s="1012"/>
      <c r="C402" s="1013"/>
      <c r="D402" s="1013"/>
      <c r="E402" s="1013"/>
      <c r="F402" s="1013"/>
      <c r="G402" s="1014"/>
      <c r="H402" s="1012"/>
      <c r="I402" s="1013"/>
      <c r="J402" s="1013"/>
      <c r="K402" s="1013"/>
      <c r="L402" s="1014"/>
    </row>
    <row r="403" spans="2:12" x14ac:dyDescent="0.25">
      <c r="B403" s="1012"/>
      <c r="C403" s="1013"/>
      <c r="D403" s="1013"/>
      <c r="E403" s="1013"/>
      <c r="F403" s="1013"/>
      <c r="G403" s="1014"/>
      <c r="H403" s="1012"/>
      <c r="I403" s="1013"/>
      <c r="J403" s="1013"/>
      <c r="K403" s="1013"/>
      <c r="L403" s="1014"/>
    </row>
    <row r="404" spans="2:12" x14ac:dyDescent="0.25">
      <c r="B404" s="1012"/>
      <c r="C404" s="1013"/>
      <c r="D404" s="1013"/>
      <c r="E404" s="1013"/>
      <c r="F404" s="1013"/>
      <c r="G404" s="1014"/>
      <c r="H404" s="1012"/>
      <c r="I404" s="1013"/>
      <c r="J404" s="1013"/>
      <c r="K404" s="1013"/>
      <c r="L404" s="1014"/>
    </row>
    <row r="405" spans="2:12" x14ac:dyDescent="0.25">
      <c r="B405" s="1154">
        <v>46</v>
      </c>
      <c r="C405" s="1155"/>
      <c r="D405" s="1155"/>
      <c r="E405" s="1155"/>
      <c r="F405" s="1155"/>
      <c r="G405" s="1156"/>
      <c r="H405" s="1160">
        <v>47</v>
      </c>
      <c r="I405" s="1161"/>
      <c r="J405" s="1161"/>
      <c r="K405" s="1161"/>
      <c r="L405" s="1162"/>
    </row>
    <row r="406" spans="2:12" x14ac:dyDescent="0.25">
      <c r="B406" s="1154"/>
      <c r="C406" s="1155"/>
      <c r="D406" s="1155"/>
      <c r="E406" s="1155"/>
      <c r="F406" s="1155"/>
      <c r="G406" s="1156"/>
      <c r="H406" s="1160"/>
      <c r="I406" s="1161"/>
      <c r="J406" s="1161"/>
      <c r="K406" s="1161"/>
      <c r="L406" s="1162"/>
    </row>
    <row r="407" spans="2:12" ht="15" customHeight="1" x14ac:dyDescent="0.25">
      <c r="B407" s="1012" t="s">
        <v>818</v>
      </c>
      <c r="C407" s="1013"/>
      <c r="D407" s="1013"/>
      <c r="E407" s="1013"/>
      <c r="F407" s="1013"/>
      <c r="G407" s="1014"/>
      <c r="H407" s="1012" t="s">
        <v>547</v>
      </c>
      <c r="I407" s="1013"/>
      <c r="J407" s="1013"/>
      <c r="K407" s="1013"/>
      <c r="L407" s="1014"/>
    </row>
    <row r="408" spans="2:12" ht="15" customHeight="1" x14ac:dyDescent="0.25">
      <c r="B408" s="1012"/>
      <c r="C408" s="1013"/>
      <c r="D408" s="1013"/>
      <c r="E408" s="1013"/>
      <c r="F408" s="1013"/>
      <c r="G408" s="1014"/>
      <c r="H408" s="1012"/>
      <c r="I408" s="1013"/>
      <c r="J408" s="1013"/>
      <c r="K408" s="1013"/>
      <c r="L408" s="1014"/>
    </row>
    <row r="409" spans="2:12" ht="15" customHeight="1" x14ac:dyDescent="0.25">
      <c r="B409" s="1012"/>
      <c r="C409" s="1013"/>
      <c r="D409" s="1013"/>
      <c r="E409" s="1013"/>
      <c r="F409" s="1013"/>
      <c r="G409" s="1014"/>
      <c r="H409" s="1012"/>
      <c r="I409" s="1013"/>
      <c r="J409" s="1013"/>
      <c r="K409" s="1013"/>
      <c r="L409" s="1014"/>
    </row>
    <row r="410" spans="2:12" ht="15" customHeight="1" x14ac:dyDescent="0.25">
      <c r="B410" s="1012"/>
      <c r="C410" s="1013"/>
      <c r="D410" s="1013"/>
      <c r="E410" s="1013"/>
      <c r="F410" s="1013"/>
      <c r="G410" s="1014"/>
      <c r="H410" s="1012"/>
      <c r="I410" s="1013"/>
      <c r="J410" s="1013"/>
      <c r="K410" s="1013"/>
      <c r="L410" s="1014"/>
    </row>
    <row r="411" spans="2:12" ht="15" customHeight="1" x14ac:dyDescent="0.25">
      <c r="B411" s="1012"/>
      <c r="C411" s="1013"/>
      <c r="D411" s="1013"/>
      <c r="E411" s="1013"/>
      <c r="F411" s="1013"/>
      <c r="G411" s="1014"/>
      <c r="H411" s="1012"/>
      <c r="I411" s="1013"/>
      <c r="J411" s="1013"/>
      <c r="K411" s="1013"/>
      <c r="L411" s="1014"/>
    </row>
    <row r="412" spans="2:12" ht="15" customHeight="1" x14ac:dyDescent="0.25">
      <c r="B412" s="1012"/>
      <c r="C412" s="1013"/>
      <c r="D412" s="1013"/>
      <c r="E412" s="1013"/>
      <c r="F412" s="1013"/>
      <c r="G412" s="1014"/>
      <c r="H412" s="1012"/>
      <c r="I412" s="1013"/>
      <c r="J412" s="1013"/>
      <c r="K412" s="1013"/>
      <c r="L412" s="1014"/>
    </row>
    <row r="413" spans="2:12" ht="15" customHeight="1" x14ac:dyDescent="0.25">
      <c r="B413" s="1012"/>
      <c r="C413" s="1013"/>
      <c r="D413" s="1013"/>
      <c r="E413" s="1013"/>
      <c r="F413" s="1013"/>
      <c r="G413" s="1014"/>
      <c r="H413" s="1012"/>
      <c r="I413" s="1013"/>
      <c r="J413" s="1013"/>
      <c r="K413" s="1013"/>
      <c r="L413" s="1014"/>
    </row>
    <row r="414" spans="2:12" ht="15" customHeight="1" x14ac:dyDescent="0.25">
      <c r="B414" s="1012"/>
      <c r="C414" s="1013"/>
      <c r="D414" s="1013"/>
      <c r="E414" s="1013"/>
      <c r="F414" s="1013"/>
      <c r="G414" s="1014"/>
      <c r="H414" s="1012"/>
      <c r="I414" s="1013"/>
      <c r="J414" s="1013"/>
      <c r="K414" s="1013"/>
      <c r="L414" s="1014"/>
    </row>
    <row r="415" spans="2:12" ht="15" customHeight="1" x14ac:dyDescent="0.25">
      <c r="B415" s="1012"/>
      <c r="C415" s="1013"/>
      <c r="D415" s="1013"/>
      <c r="E415" s="1013"/>
      <c r="F415" s="1013"/>
      <c r="G415" s="1014"/>
      <c r="H415" s="1012"/>
      <c r="I415" s="1013"/>
      <c r="J415" s="1013"/>
      <c r="K415" s="1013"/>
      <c r="L415" s="1014"/>
    </row>
    <row r="416" spans="2:12" ht="15" customHeight="1" x14ac:dyDescent="0.25">
      <c r="B416" s="1012"/>
      <c r="C416" s="1013"/>
      <c r="D416" s="1013"/>
      <c r="E416" s="1013"/>
      <c r="F416" s="1013"/>
      <c r="G416" s="1014"/>
      <c r="H416" s="1012"/>
      <c r="I416" s="1013"/>
      <c r="J416" s="1013"/>
      <c r="K416" s="1013"/>
      <c r="L416" s="1014"/>
    </row>
    <row r="417" spans="2:12" ht="15" customHeight="1" x14ac:dyDescent="0.25">
      <c r="B417" s="1012"/>
      <c r="C417" s="1013"/>
      <c r="D417" s="1013"/>
      <c r="E417" s="1013"/>
      <c r="F417" s="1013"/>
      <c r="G417" s="1014"/>
      <c r="H417" s="1012"/>
      <c r="I417" s="1013"/>
      <c r="J417" s="1013"/>
      <c r="K417" s="1013"/>
      <c r="L417" s="1014"/>
    </row>
    <row r="418" spans="2:12" ht="15" customHeight="1" x14ac:dyDescent="0.25">
      <c r="B418" s="1012"/>
      <c r="C418" s="1013"/>
      <c r="D418" s="1013"/>
      <c r="E418" s="1013"/>
      <c r="F418" s="1013"/>
      <c r="G418" s="1014"/>
      <c r="H418" s="1012"/>
      <c r="I418" s="1013"/>
      <c r="J418" s="1013"/>
      <c r="K418" s="1013"/>
      <c r="L418" s="1014"/>
    </row>
    <row r="419" spans="2:12" ht="15" customHeight="1" x14ac:dyDescent="0.25">
      <c r="B419" s="1012"/>
      <c r="C419" s="1013"/>
      <c r="D419" s="1013"/>
      <c r="E419" s="1013"/>
      <c r="F419" s="1013"/>
      <c r="G419" s="1014"/>
      <c r="H419" s="1012"/>
      <c r="I419" s="1013"/>
      <c r="J419" s="1013"/>
      <c r="K419" s="1013"/>
      <c r="L419" s="1014"/>
    </row>
    <row r="420" spans="2:12" ht="15" customHeight="1" x14ac:dyDescent="0.25">
      <c r="B420" s="1012"/>
      <c r="C420" s="1013"/>
      <c r="D420" s="1013"/>
      <c r="E420" s="1013"/>
      <c r="F420" s="1013"/>
      <c r="G420" s="1014"/>
      <c r="H420" s="1012"/>
      <c r="I420" s="1013"/>
      <c r="J420" s="1013"/>
      <c r="K420" s="1013"/>
      <c r="L420" s="1014"/>
    </row>
    <row r="421" spans="2:12" x14ac:dyDescent="0.25">
      <c r="B421" s="1154">
        <v>48</v>
      </c>
      <c r="C421" s="1155"/>
      <c r="D421" s="1155"/>
      <c r="E421" s="1155"/>
      <c r="F421" s="1155"/>
      <c r="G421" s="1156"/>
      <c r="H421" s="1160">
        <v>49</v>
      </c>
      <c r="I421" s="1161"/>
      <c r="J421" s="1161"/>
      <c r="K421" s="1161"/>
      <c r="L421" s="1162"/>
    </row>
    <row r="422" spans="2:12" x14ac:dyDescent="0.25">
      <c r="B422" s="1154"/>
      <c r="C422" s="1155"/>
      <c r="D422" s="1155"/>
      <c r="E422" s="1155"/>
      <c r="F422" s="1155"/>
      <c r="G422" s="1156"/>
      <c r="H422" s="1160"/>
      <c r="I422" s="1161"/>
      <c r="J422" s="1161"/>
      <c r="K422" s="1161"/>
      <c r="L422" s="1162"/>
    </row>
    <row r="423" spans="2:12" ht="158.25" customHeight="1" x14ac:dyDescent="0.25">
      <c r="B423" s="1182" t="s">
        <v>1203</v>
      </c>
      <c r="C423" s="1182"/>
      <c r="D423" s="1182"/>
      <c r="E423" s="1182"/>
      <c r="F423" s="1182"/>
      <c r="G423" s="1182"/>
      <c r="H423" s="1182"/>
      <c r="I423" s="1182"/>
      <c r="J423" s="1182"/>
      <c r="K423" s="1182"/>
      <c r="L423" s="1182"/>
    </row>
  </sheetData>
  <mergeCells count="121">
    <mergeCell ref="B421:G422"/>
    <mergeCell ref="H421:L422"/>
    <mergeCell ref="B423:L423"/>
    <mergeCell ref="B391:G404"/>
    <mergeCell ref="H391:L404"/>
    <mergeCell ref="B405:G406"/>
    <mergeCell ref="H405:L406"/>
    <mergeCell ref="B407:G420"/>
    <mergeCell ref="H407:L420"/>
    <mergeCell ref="B374:G375"/>
    <mergeCell ref="H374:L375"/>
    <mergeCell ref="B376:G389"/>
    <mergeCell ref="H376:L389"/>
    <mergeCell ref="B390:G390"/>
    <mergeCell ref="H390:L390"/>
    <mergeCell ref="B344:G357"/>
    <mergeCell ref="H344:L357"/>
    <mergeCell ref="B358:G359"/>
    <mergeCell ref="H358:L359"/>
    <mergeCell ref="B360:G373"/>
    <mergeCell ref="H360:L373"/>
    <mergeCell ref="B326:G327"/>
    <mergeCell ref="H326:L327"/>
    <mergeCell ref="B328:G341"/>
    <mergeCell ref="H328:L341"/>
    <mergeCell ref="B342:G343"/>
    <mergeCell ref="H342:L343"/>
    <mergeCell ref="B291:G304"/>
    <mergeCell ref="H291:L304"/>
    <mergeCell ref="B305:G306"/>
    <mergeCell ref="H305:L306"/>
    <mergeCell ref="B307:L311"/>
    <mergeCell ref="B312:G325"/>
    <mergeCell ref="H312:L325"/>
    <mergeCell ref="B273:G274"/>
    <mergeCell ref="H273:L274"/>
    <mergeCell ref="B275:G288"/>
    <mergeCell ref="H275:L288"/>
    <mergeCell ref="B289:G290"/>
    <mergeCell ref="H289:L290"/>
    <mergeCell ref="B243:G256"/>
    <mergeCell ref="H243:L256"/>
    <mergeCell ref="B257:G258"/>
    <mergeCell ref="H257:L258"/>
    <mergeCell ref="B259:G272"/>
    <mergeCell ref="H259:L272"/>
    <mergeCell ref="B220:G221"/>
    <mergeCell ref="H220:L221"/>
    <mergeCell ref="B222:L226"/>
    <mergeCell ref="B227:G240"/>
    <mergeCell ref="H227:L240"/>
    <mergeCell ref="B241:G242"/>
    <mergeCell ref="H241:L242"/>
    <mergeCell ref="B190:G203"/>
    <mergeCell ref="H190:L203"/>
    <mergeCell ref="B204:G205"/>
    <mergeCell ref="H204:L205"/>
    <mergeCell ref="B206:G219"/>
    <mergeCell ref="H206:L219"/>
    <mergeCell ref="B172:G173"/>
    <mergeCell ref="H172:L173"/>
    <mergeCell ref="B174:G187"/>
    <mergeCell ref="H174:L187"/>
    <mergeCell ref="B188:G189"/>
    <mergeCell ref="H188:L189"/>
    <mergeCell ref="B142:G155"/>
    <mergeCell ref="H142:L155"/>
    <mergeCell ref="B156:G157"/>
    <mergeCell ref="H156:L157"/>
    <mergeCell ref="B158:G171"/>
    <mergeCell ref="H158:L171"/>
    <mergeCell ref="B124:L124"/>
    <mergeCell ref="B125:G138"/>
    <mergeCell ref="H125:L138"/>
    <mergeCell ref="B139:G140"/>
    <mergeCell ref="H139:L140"/>
    <mergeCell ref="B141:L141"/>
    <mergeCell ref="B106:G107"/>
    <mergeCell ref="H106:L107"/>
    <mergeCell ref="B108:G121"/>
    <mergeCell ref="H108:L121"/>
    <mergeCell ref="B122:G123"/>
    <mergeCell ref="H122:L123"/>
    <mergeCell ref="B76:G89"/>
    <mergeCell ref="H76:L89"/>
    <mergeCell ref="B90:G91"/>
    <mergeCell ref="H90:L91"/>
    <mergeCell ref="B92:G105"/>
    <mergeCell ref="H92:L105"/>
    <mergeCell ref="B57:G58"/>
    <mergeCell ref="H57:L58"/>
    <mergeCell ref="B59:L59"/>
    <mergeCell ref="B60:G73"/>
    <mergeCell ref="H60:L73"/>
    <mergeCell ref="B74:G75"/>
    <mergeCell ref="H74:L75"/>
    <mergeCell ref="B27:G40"/>
    <mergeCell ref="H27:L40"/>
    <mergeCell ref="B41:G42"/>
    <mergeCell ref="H41:L42"/>
    <mergeCell ref="B43:G56"/>
    <mergeCell ref="H43:L56"/>
    <mergeCell ref="B15:G16"/>
    <mergeCell ref="H15:L16"/>
    <mergeCell ref="B17:G24"/>
    <mergeCell ref="H17:L24"/>
    <mergeCell ref="B25:G26"/>
    <mergeCell ref="H25:L26"/>
    <mergeCell ref="B5:G5"/>
    <mergeCell ref="H5:I5"/>
    <mergeCell ref="K5:L5"/>
    <mergeCell ref="B6:L6"/>
    <mergeCell ref="B7:G14"/>
    <mergeCell ref="H7:L14"/>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L315"/>
  <sheetViews>
    <sheetView view="pageBreakPreview" zoomScaleNormal="100" zoomScaleSheetLayoutView="100" zoomScalePageLayoutView="110" workbookViewId="0">
      <selection activeCell="B168" sqref="B168:L168"/>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7" style="126" customWidth="1"/>
    <col min="14" max="16384" width="11.42578125" style="126"/>
  </cols>
  <sheetData>
    <row r="1" spans="2:12" ht="27.75" customHeight="1" x14ac:dyDescent="0.25">
      <c r="B1" s="989" t="s">
        <v>329</v>
      </c>
      <c r="C1" s="990"/>
      <c r="D1" s="990"/>
      <c r="E1" s="990"/>
      <c r="F1" s="990"/>
      <c r="G1" s="990"/>
      <c r="H1" s="990"/>
      <c r="I1" s="990"/>
      <c r="J1" s="990"/>
      <c r="K1" s="990"/>
      <c r="L1" s="991"/>
    </row>
    <row r="2" spans="2:12" ht="11.25" customHeight="1" x14ac:dyDescent="0.25">
      <c r="B2" s="992"/>
      <c r="C2" s="993"/>
      <c r="D2" s="993"/>
      <c r="E2" s="993"/>
      <c r="F2" s="993"/>
      <c r="G2" s="993"/>
      <c r="H2" s="993"/>
      <c r="I2" s="993"/>
      <c r="J2" s="993"/>
      <c r="K2" s="993"/>
      <c r="L2" s="994"/>
    </row>
    <row r="3" spans="2:12" ht="24.95" customHeight="1" x14ac:dyDescent="0.25">
      <c r="B3" s="995" t="s">
        <v>375</v>
      </c>
      <c r="C3" s="996"/>
      <c r="D3" s="996"/>
      <c r="E3" s="997"/>
      <c r="F3" s="153">
        <v>44061</v>
      </c>
      <c r="G3" s="995" t="s">
        <v>376</v>
      </c>
      <c r="H3" s="996"/>
      <c r="I3" s="997"/>
      <c r="J3" s="1073">
        <v>44069</v>
      </c>
      <c r="K3" s="996"/>
      <c r="L3" s="997"/>
    </row>
    <row r="4" spans="2:12" ht="24.95" customHeight="1" x14ac:dyDescent="0.25">
      <c r="B4" s="1151" t="s">
        <v>327</v>
      </c>
      <c r="C4" s="1002"/>
      <c r="D4" s="1002"/>
      <c r="E4" s="1002"/>
      <c r="F4" s="1002"/>
      <c r="G4" s="1003"/>
      <c r="H4" s="1152" t="s">
        <v>592</v>
      </c>
      <c r="I4" s="1153"/>
      <c r="J4" s="193" t="s">
        <v>2</v>
      </c>
      <c r="K4" s="1007" t="s">
        <v>0</v>
      </c>
      <c r="L4" s="1008"/>
    </row>
    <row r="5" spans="2:12" ht="24.95" customHeight="1" x14ac:dyDescent="0.25">
      <c r="B5" s="1147"/>
      <c r="C5" s="1005"/>
      <c r="D5" s="1005"/>
      <c r="E5" s="1005"/>
      <c r="F5" s="1005"/>
      <c r="G5" s="1006"/>
      <c r="H5" s="1148" t="s">
        <v>593</v>
      </c>
      <c r="I5" s="1149"/>
      <c r="J5" s="193">
        <v>2</v>
      </c>
      <c r="K5" s="1007" t="s">
        <v>377</v>
      </c>
      <c r="L5" s="1008"/>
    </row>
    <row r="6" spans="2:12" ht="24.95" customHeight="1" thickBot="1" x14ac:dyDescent="0.3">
      <c r="B6" s="1002" t="s">
        <v>794</v>
      </c>
      <c r="C6" s="1002"/>
      <c r="D6" s="1002"/>
      <c r="E6" s="1002"/>
      <c r="F6" s="1002"/>
      <c r="G6" s="1002"/>
      <c r="H6" s="1002"/>
      <c r="I6" s="1002"/>
      <c r="J6" s="1002"/>
      <c r="K6" s="1002"/>
      <c r="L6" s="1150"/>
    </row>
    <row r="7" spans="2:12" x14ac:dyDescent="0.25">
      <c r="B7" s="1009" t="s">
        <v>548</v>
      </c>
      <c r="C7" s="1010"/>
      <c r="D7" s="1010"/>
      <c r="E7" s="1010"/>
      <c r="F7" s="1010"/>
      <c r="G7" s="1011"/>
      <c r="H7" s="1009" t="s">
        <v>549</v>
      </c>
      <c r="I7" s="1010"/>
      <c r="J7" s="1010"/>
      <c r="K7" s="1010"/>
      <c r="L7" s="1011"/>
    </row>
    <row r="8" spans="2:12" x14ac:dyDescent="0.25">
      <c r="B8" s="1012"/>
      <c r="C8" s="1013"/>
      <c r="D8" s="1013"/>
      <c r="E8" s="1013"/>
      <c r="F8" s="1013"/>
      <c r="G8" s="1014"/>
      <c r="H8" s="1012"/>
      <c r="I8" s="1013"/>
      <c r="J8" s="1013"/>
      <c r="K8" s="1013"/>
      <c r="L8" s="1014"/>
    </row>
    <row r="9" spans="2:12" x14ac:dyDescent="0.25">
      <c r="B9" s="1012"/>
      <c r="C9" s="1013"/>
      <c r="D9" s="1013"/>
      <c r="E9" s="1013"/>
      <c r="F9" s="1013"/>
      <c r="G9" s="1014"/>
      <c r="H9" s="1012"/>
      <c r="I9" s="1013"/>
      <c r="J9" s="1013"/>
      <c r="K9" s="1013"/>
      <c r="L9" s="1014"/>
    </row>
    <row r="10" spans="2:12" x14ac:dyDescent="0.25">
      <c r="B10" s="1012"/>
      <c r="C10" s="1013"/>
      <c r="D10" s="1013"/>
      <c r="E10" s="1013"/>
      <c r="F10" s="1013"/>
      <c r="G10" s="1014"/>
      <c r="H10" s="1012"/>
      <c r="I10" s="1013"/>
      <c r="J10" s="1013"/>
      <c r="K10" s="1013"/>
      <c r="L10" s="1014"/>
    </row>
    <row r="11" spans="2:12" x14ac:dyDescent="0.25">
      <c r="B11" s="1012"/>
      <c r="C11" s="1013"/>
      <c r="D11" s="1013"/>
      <c r="E11" s="1013"/>
      <c r="F11" s="1013"/>
      <c r="G11" s="1014"/>
      <c r="H11" s="1012"/>
      <c r="I11" s="1013"/>
      <c r="J11" s="1013"/>
      <c r="K11" s="1013"/>
      <c r="L11" s="1014"/>
    </row>
    <row r="12" spans="2:12" x14ac:dyDescent="0.25">
      <c r="B12" s="1012"/>
      <c r="C12" s="1013"/>
      <c r="D12" s="1013"/>
      <c r="E12" s="1013"/>
      <c r="F12" s="1013"/>
      <c r="G12" s="1014"/>
      <c r="H12" s="1012"/>
      <c r="I12" s="1013"/>
      <c r="J12" s="1013"/>
      <c r="K12" s="1013"/>
      <c r="L12" s="1014"/>
    </row>
    <row r="13" spans="2:12" x14ac:dyDescent="0.25">
      <c r="B13" s="1012"/>
      <c r="C13" s="1013"/>
      <c r="D13" s="1013"/>
      <c r="E13" s="1013"/>
      <c r="F13" s="1013"/>
      <c r="G13" s="1014"/>
      <c r="H13" s="1012"/>
      <c r="I13" s="1013"/>
      <c r="J13" s="1013"/>
      <c r="K13" s="1013"/>
      <c r="L13" s="1014"/>
    </row>
    <row r="14" spans="2:12" x14ac:dyDescent="0.25">
      <c r="B14" s="1012"/>
      <c r="C14" s="1013"/>
      <c r="D14" s="1013"/>
      <c r="E14" s="1013"/>
      <c r="F14" s="1013"/>
      <c r="G14" s="1014"/>
      <c r="H14" s="1012"/>
      <c r="I14" s="1013"/>
      <c r="J14" s="1013"/>
      <c r="K14" s="1013"/>
      <c r="L14" s="1014"/>
    </row>
    <row r="15" spans="2:12" x14ac:dyDescent="0.25">
      <c r="B15" s="1012"/>
      <c r="C15" s="1013"/>
      <c r="D15" s="1013"/>
      <c r="E15" s="1013"/>
      <c r="F15" s="1013"/>
      <c r="G15" s="1014"/>
      <c r="H15" s="1012"/>
      <c r="I15" s="1013"/>
      <c r="J15" s="1013"/>
      <c r="K15" s="1013"/>
      <c r="L15" s="1014"/>
    </row>
    <row r="16" spans="2:12" x14ac:dyDescent="0.25">
      <c r="B16" s="1012"/>
      <c r="C16" s="1013"/>
      <c r="D16" s="1013"/>
      <c r="E16" s="1013"/>
      <c r="F16" s="1013"/>
      <c r="G16" s="1014"/>
      <c r="H16" s="1012"/>
      <c r="I16" s="1013"/>
      <c r="J16" s="1013"/>
      <c r="K16" s="1013"/>
      <c r="L16" s="1014"/>
    </row>
    <row r="17" spans="2:12" x14ac:dyDescent="0.25">
      <c r="B17" s="1012"/>
      <c r="C17" s="1013"/>
      <c r="D17" s="1013"/>
      <c r="E17" s="1013"/>
      <c r="F17" s="1013"/>
      <c r="G17" s="1014"/>
      <c r="H17" s="1012"/>
      <c r="I17" s="1013"/>
      <c r="J17" s="1013"/>
      <c r="K17" s="1013"/>
      <c r="L17" s="1014"/>
    </row>
    <row r="18" spans="2:12" x14ac:dyDescent="0.25">
      <c r="B18" s="1012"/>
      <c r="C18" s="1013"/>
      <c r="D18" s="1013"/>
      <c r="E18" s="1013"/>
      <c r="F18" s="1013"/>
      <c r="G18" s="1014"/>
      <c r="H18" s="1012"/>
      <c r="I18" s="1013"/>
      <c r="J18" s="1013"/>
      <c r="K18" s="1013"/>
      <c r="L18" s="1014"/>
    </row>
    <row r="19" spans="2:12" x14ac:dyDescent="0.25">
      <c r="B19" s="1012"/>
      <c r="C19" s="1013"/>
      <c r="D19" s="1013"/>
      <c r="E19" s="1013"/>
      <c r="F19" s="1013"/>
      <c r="G19" s="1014"/>
      <c r="H19" s="1012"/>
      <c r="I19" s="1013"/>
      <c r="J19" s="1013"/>
      <c r="K19" s="1013"/>
      <c r="L19" s="1014"/>
    </row>
    <row r="20" spans="2:12" x14ac:dyDescent="0.25">
      <c r="B20" s="1012"/>
      <c r="C20" s="1013"/>
      <c r="D20" s="1013"/>
      <c r="E20" s="1013"/>
      <c r="F20" s="1013"/>
      <c r="G20" s="1014"/>
      <c r="H20" s="1012"/>
      <c r="I20" s="1013"/>
      <c r="J20" s="1013"/>
      <c r="K20" s="1013"/>
      <c r="L20" s="1014"/>
    </row>
    <row r="21" spans="2:12" ht="15" customHeight="1" x14ac:dyDescent="0.25">
      <c r="B21" s="1160">
        <v>1</v>
      </c>
      <c r="C21" s="1161"/>
      <c r="D21" s="1161"/>
      <c r="E21" s="1161"/>
      <c r="F21" s="1161"/>
      <c r="G21" s="1162"/>
      <c r="H21" s="1160">
        <v>2</v>
      </c>
      <c r="I21" s="1161"/>
      <c r="J21" s="1161"/>
      <c r="K21" s="1161"/>
      <c r="L21" s="1162"/>
    </row>
    <row r="22" spans="2:12" ht="15.75" thickBot="1" x14ac:dyDescent="0.3">
      <c r="B22" s="1163"/>
      <c r="C22" s="1164"/>
      <c r="D22" s="1164"/>
      <c r="E22" s="1164"/>
      <c r="F22" s="1164"/>
      <c r="G22" s="1165"/>
      <c r="H22" s="1163"/>
      <c r="I22" s="1164"/>
      <c r="J22" s="1164"/>
      <c r="K22" s="1164"/>
      <c r="L22" s="1165"/>
    </row>
    <row r="23" spans="2:12" x14ac:dyDescent="0.25">
      <c r="B23" s="1009" t="s">
        <v>548</v>
      </c>
      <c r="C23" s="1010"/>
      <c r="D23" s="1010"/>
      <c r="E23" s="1010"/>
      <c r="F23" s="1010"/>
      <c r="G23" s="1011"/>
      <c r="H23" s="1009" t="s">
        <v>549</v>
      </c>
      <c r="I23" s="1010"/>
      <c r="J23" s="1010"/>
      <c r="K23" s="1010"/>
      <c r="L23" s="1011"/>
    </row>
    <row r="24" spans="2:12" x14ac:dyDescent="0.25">
      <c r="B24" s="1012"/>
      <c r="C24" s="1013"/>
      <c r="D24" s="1013"/>
      <c r="E24" s="1013"/>
      <c r="F24" s="1013"/>
      <c r="G24" s="1014"/>
      <c r="H24" s="1012"/>
      <c r="I24" s="1013"/>
      <c r="J24" s="1013"/>
      <c r="K24" s="1013"/>
      <c r="L24" s="1014"/>
    </row>
    <row r="25" spans="2:12" x14ac:dyDescent="0.25">
      <c r="B25" s="1012"/>
      <c r="C25" s="1013"/>
      <c r="D25" s="1013"/>
      <c r="E25" s="1013"/>
      <c r="F25" s="1013"/>
      <c r="G25" s="1014"/>
      <c r="H25" s="1012"/>
      <c r="I25" s="1013"/>
      <c r="J25" s="1013"/>
      <c r="K25" s="1013"/>
      <c r="L25" s="1014"/>
    </row>
    <row r="26" spans="2:12" x14ac:dyDescent="0.25">
      <c r="B26" s="1012"/>
      <c r="C26" s="1013"/>
      <c r="D26" s="1013"/>
      <c r="E26" s="1013"/>
      <c r="F26" s="1013"/>
      <c r="G26" s="1014"/>
      <c r="H26" s="1012"/>
      <c r="I26" s="1013"/>
      <c r="J26" s="1013"/>
      <c r="K26" s="1013"/>
      <c r="L26" s="1014"/>
    </row>
    <row r="27" spans="2:12" x14ac:dyDescent="0.25">
      <c r="B27" s="1012"/>
      <c r="C27" s="1013"/>
      <c r="D27" s="1013"/>
      <c r="E27" s="1013"/>
      <c r="F27" s="1013"/>
      <c r="G27" s="1014"/>
      <c r="H27" s="1012"/>
      <c r="I27" s="1013"/>
      <c r="J27" s="1013"/>
      <c r="K27" s="1013"/>
      <c r="L27" s="1014"/>
    </row>
    <row r="28" spans="2:12" x14ac:dyDescent="0.25">
      <c r="B28" s="1012"/>
      <c r="C28" s="1013"/>
      <c r="D28" s="1013"/>
      <c r="E28" s="1013"/>
      <c r="F28" s="1013"/>
      <c r="G28" s="1014"/>
      <c r="H28" s="1012"/>
      <c r="I28" s="1013"/>
      <c r="J28" s="1013"/>
      <c r="K28" s="1013"/>
      <c r="L28" s="1014"/>
    </row>
    <row r="29" spans="2:12" x14ac:dyDescent="0.25">
      <c r="B29" s="1012"/>
      <c r="C29" s="1013"/>
      <c r="D29" s="1013"/>
      <c r="E29" s="1013"/>
      <c r="F29" s="1013"/>
      <c r="G29" s="1014"/>
      <c r="H29" s="1012"/>
      <c r="I29" s="1013"/>
      <c r="J29" s="1013"/>
      <c r="K29" s="1013"/>
      <c r="L29" s="1014"/>
    </row>
    <row r="30" spans="2:12" x14ac:dyDescent="0.25">
      <c r="B30" s="1012"/>
      <c r="C30" s="1013"/>
      <c r="D30" s="1013"/>
      <c r="E30" s="1013"/>
      <c r="F30" s="1013"/>
      <c r="G30" s="1014"/>
      <c r="H30" s="1012"/>
      <c r="I30" s="1013"/>
      <c r="J30" s="1013"/>
      <c r="K30" s="1013"/>
      <c r="L30" s="1014"/>
    </row>
    <row r="31" spans="2:12" x14ac:dyDescent="0.25">
      <c r="B31" s="1012"/>
      <c r="C31" s="1013"/>
      <c r="D31" s="1013"/>
      <c r="E31" s="1013"/>
      <c r="F31" s="1013"/>
      <c r="G31" s="1014"/>
      <c r="H31" s="1012"/>
      <c r="I31" s="1013"/>
      <c r="J31" s="1013"/>
      <c r="K31" s="1013"/>
      <c r="L31" s="1014"/>
    </row>
    <row r="32" spans="2:12" x14ac:dyDescent="0.25">
      <c r="B32" s="1012"/>
      <c r="C32" s="1013"/>
      <c r="D32" s="1013"/>
      <c r="E32" s="1013"/>
      <c r="F32" s="1013"/>
      <c r="G32" s="1014"/>
      <c r="H32" s="1012"/>
      <c r="I32" s="1013"/>
      <c r="J32" s="1013"/>
      <c r="K32" s="1013"/>
      <c r="L32" s="1014"/>
    </row>
    <row r="33" spans="2:12" x14ac:dyDescent="0.25">
      <c r="B33" s="1012"/>
      <c r="C33" s="1013"/>
      <c r="D33" s="1013"/>
      <c r="E33" s="1013"/>
      <c r="F33" s="1013"/>
      <c r="G33" s="1014"/>
      <c r="H33" s="1012"/>
      <c r="I33" s="1013"/>
      <c r="J33" s="1013"/>
      <c r="K33" s="1013"/>
      <c r="L33" s="1014"/>
    </row>
    <row r="34" spans="2:12" x14ac:dyDescent="0.25">
      <c r="B34" s="1012"/>
      <c r="C34" s="1013"/>
      <c r="D34" s="1013"/>
      <c r="E34" s="1013"/>
      <c r="F34" s="1013"/>
      <c r="G34" s="1014"/>
      <c r="H34" s="1012"/>
      <c r="I34" s="1013"/>
      <c r="J34" s="1013"/>
      <c r="K34" s="1013"/>
      <c r="L34" s="1014"/>
    </row>
    <row r="35" spans="2:12" x14ac:dyDescent="0.25">
      <c r="B35" s="1012"/>
      <c r="C35" s="1013"/>
      <c r="D35" s="1013"/>
      <c r="E35" s="1013"/>
      <c r="F35" s="1013"/>
      <c r="G35" s="1014"/>
      <c r="H35" s="1012"/>
      <c r="I35" s="1013"/>
      <c r="J35" s="1013"/>
      <c r="K35" s="1013"/>
      <c r="L35" s="1014"/>
    </row>
    <row r="36" spans="2:12" x14ac:dyDescent="0.25">
      <c r="B36" s="1012"/>
      <c r="C36" s="1013"/>
      <c r="D36" s="1013"/>
      <c r="E36" s="1013"/>
      <c r="F36" s="1013"/>
      <c r="G36" s="1014"/>
      <c r="H36" s="1012"/>
      <c r="I36" s="1013"/>
      <c r="J36" s="1013"/>
      <c r="K36" s="1013"/>
      <c r="L36" s="1014"/>
    </row>
    <row r="37" spans="2:12" ht="15" customHeight="1" x14ac:dyDescent="0.25">
      <c r="B37" s="1160">
        <v>3</v>
      </c>
      <c r="C37" s="1161"/>
      <c r="D37" s="1161"/>
      <c r="E37" s="1161"/>
      <c r="F37" s="1161"/>
      <c r="G37" s="1162"/>
      <c r="H37" s="1160">
        <v>4</v>
      </c>
      <c r="I37" s="1161"/>
      <c r="J37" s="1161"/>
      <c r="K37" s="1161"/>
      <c r="L37" s="1162"/>
    </row>
    <row r="38" spans="2:12" ht="15.75" thickBot="1" x14ac:dyDescent="0.3">
      <c r="B38" s="1163"/>
      <c r="C38" s="1164"/>
      <c r="D38" s="1164"/>
      <c r="E38" s="1164"/>
      <c r="F38" s="1164"/>
      <c r="G38" s="1165"/>
      <c r="H38" s="1163"/>
      <c r="I38" s="1164"/>
      <c r="J38" s="1164"/>
      <c r="K38" s="1164"/>
      <c r="L38" s="1165"/>
    </row>
    <row r="39" spans="2:12" x14ac:dyDescent="0.25">
      <c r="B39" s="1009" t="s">
        <v>548</v>
      </c>
      <c r="C39" s="1010"/>
      <c r="D39" s="1010"/>
      <c r="E39" s="1010"/>
      <c r="F39" s="1010"/>
      <c r="G39" s="1011"/>
      <c r="H39" s="1009" t="s">
        <v>549</v>
      </c>
      <c r="I39" s="1010"/>
      <c r="J39" s="1010"/>
      <c r="K39" s="1010"/>
      <c r="L39" s="1011"/>
    </row>
    <row r="40" spans="2:12" x14ac:dyDescent="0.25">
      <c r="B40" s="1012"/>
      <c r="C40" s="1013"/>
      <c r="D40" s="1013"/>
      <c r="E40" s="1013"/>
      <c r="F40" s="1013"/>
      <c r="G40" s="1014"/>
      <c r="H40" s="1012"/>
      <c r="I40" s="1013"/>
      <c r="J40" s="1013"/>
      <c r="K40" s="1013"/>
      <c r="L40" s="1014"/>
    </row>
    <row r="41" spans="2:12" x14ac:dyDescent="0.25">
      <c r="B41" s="1012"/>
      <c r="C41" s="1013"/>
      <c r="D41" s="1013"/>
      <c r="E41" s="1013"/>
      <c r="F41" s="1013"/>
      <c r="G41" s="1014"/>
      <c r="H41" s="1012"/>
      <c r="I41" s="1013"/>
      <c r="J41" s="1013"/>
      <c r="K41" s="1013"/>
      <c r="L41" s="1014"/>
    </row>
    <row r="42" spans="2:12" x14ac:dyDescent="0.25">
      <c r="B42" s="1012"/>
      <c r="C42" s="1013"/>
      <c r="D42" s="1013"/>
      <c r="E42" s="1013"/>
      <c r="F42" s="1013"/>
      <c r="G42" s="1014"/>
      <c r="H42" s="1012"/>
      <c r="I42" s="1013"/>
      <c r="J42" s="1013"/>
      <c r="K42" s="1013"/>
      <c r="L42" s="1014"/>
    </row>
    <row r="43" spans="2:12" x14ac:dyDescent="0.25">
      <c r="B43" s="1012"/>
      <c r="C43" s="1013"/>
      <c r="D43" s="1013"/>
      <c r="E43" s="1013"/>
      <c r="F43" s="1013"/>
      <c r="G43" s="1014"/>
      <c r="H43" s="1012"/>
      <c r="I43" s="1013"/>
      <c r="J43" s="1013"/>
      <c r="K43" s="1013"/>
      <c r="L43" s="1014"/>
    </row>
    <row r="44" spans="2:12" x14ac:dyDescent="0.25">
      <c r="B44" s="1012"/>
      <c r="C44" s="1013"/>
      <c r="D44" s="1013"/>
      <c r="E44" s="1013"/>
      <c r="F44" s="1013"/>
      <c r="G44" s="1014"/>
      <c r="H44" s="1012"/>
      <c r="I44" s="1013"/>
      <c r="J44" s="1013"/>
      <c r="K44" s="1013"/>
      <c r="L44" s="1014"/>
    </row>
    <row r="45" spans="2:12" x14ac:dyDescent="0.25">
      <c r="B45" s="1012"/>
      <c r="C45" s="1013"/>
      <c r="D45" s="1013"/>
      <c r="E45" s="1013"/>
      <c r="F45" s="1013"/>
      <c r="G45" s="1014"/>
      <c r="H45" s="1012"/>
      <c r="I45" s="1013"/>
      <c r="J45" s="1013"/>
      <c r="K45" s="1013"/>
      <c r="L45" s="1014"/>
    </row>
    <row r="46" spans="2:12" x14ac:dyDescent="0.25">
      <c r="B46" s="1012"/>
      <c r="C46" s="1013"/>
      <c r="D46" s="1013"/>
      <c r="E46" s="1013"/>
      <c r="F46" s="1013"/>
      <c r="G46" s="1014"/>
      <c r="H46" s="1012"/>
      <c r="I46" s="1013"/>
      <c r="J46" s="1013"/>
      <c r="K46" s="1013"/>
      <c r="L46" s="1014"/>
    </row>
    <row r="47" spans="2:12" x14ac:dyDescent="0.25">
      <c r="B47" s="1012"/>
      <c r="C47" s="1013"/>
      <c r="D47" s="1013"/>
      <c r="E47" s="1013"/>
      <c r="F47" s="1013"/>
      <c r="G47" s="1014"/>
      <c r="H47" s="1012"/>
      <c r="I47" s="1013"/>
      <c r="J47" s="1013"/>
      <c r="K47" s="1013"/>
      <c r="L47" s="1014"/>
    </row>
    <row r="48" spans="2:12" x14ac:dyDescent="0.25">
      <c r="B48" s="1012"/>
      <c r="C48" s="1013"/>
      <c r="D48" s="1013"/>
      <c r="E48" s="1013"/>
      <c r="F48" s="1013"/>
      <c r="G48" s="1014"/>
      <c r="H48" s="1012"/>
      <c r="I48" s="1013"/>
      <c r="J48" s="1013"/>
      <c r="K48" s="1013"/>
      <c r="L48" s="1014"/>
    </row>
    <row r="49" spans="2:12" x14ac:dyDescent="0.25">
      <c r="B49" s="1012"/>
      <c r="C49" s="1013"/>
      <c r="D49" s="1013"/>
      <c r="E49" s="1013"/>
      <c r="F49" s="1013"/>
      <c r="G49" s="1014"/>
      <c r="H49" s="1012"/>
      <c r="I49" s="1013"/>
      <c r="J49" s="1013"/>
      <c r="K49" s="1013"/>
      <c r="L49" s="1014"/>
    </row>
    <row r="50" spans="2:12" x14ac:dyDescent="0.25">
      <c r="B50" s="1012"/>
      <c r="C50" s="1013"/>
      <c r="D50" s="1013"/>
      <c r="E50" s="1013"/>
      <c r="F50" s="1013"/>
      <c r="G50" s="1014"/>
      <c r="H50" s="1012"/>
      <c r="I50" s="1013"/>
      <c r="J50" s="1013"/>
      <c r="K50" s="1013"/>
      <c r="L50" s="1014"/>
    </row>
    <row r="51" spans="2:12" x14ac:dyDescent="0.25">
      <c r="B51" s="1012"/>
      <c r="C51" s="1013"/>
      <c r="D51" s="1013"/>
      <c r="E51" s="1013"/>
      <c r="F51" s="1013"/>
      <c r="G51" s="1014"/>
      <c r="H51" s="1012"/>
      <c r="I51" s="1013"/>
      <c r="J51" s="1013"/>
      <c r="K51" s="1013"/>
      <c r="L51" s="1014"/>
    </row>
    <row r="52" spans="2:12" x14ac:dyDescent="0.25">
      <c r="B52" s="1012"/>
      <c r="C52" s="1013"/>
      <c r="D52" s="1013"/>
      <c r="E52" s="1013"/>
      <c r="F52" s="1013"/>
      <c r="G52" s="1014"/>
      <c r="H52" s="1012"/>
      <c r="I52" s="1013"/>
      <c r="J52" s="1013"/>
      <c r="K52" s="1013"/>
      <c r="L52" s="1014"/>
    </row>
    <row r="53" spans="2:12" ht="15" customHeight="1" x14ac:dyDescent="0.25">
      <c r="B53" s="1160">
        <v>5</v>
      </c>
      <c r="C53" s="1161"/>
      <c r="D53" s="1161"/>
      <c r="E53" s="1161"/>
      <c r="F53" s="1161"/>
      <c r="G53" s="1162"/>
      <c r="H53" s="1160">
        <v>6</v>
      </c>
      <c r="I53" s="1161"/>
      <c r="J53" s="1161"/>
      <c r="K53" s="1161"/>
      <c r="L53" s="1162"/>
    </row>
    <row r="54" spans="2:12" ht="15.75" thickBot="1" x14ac:dyDescent="0.3">
      <c r="B54" s="1163"/>
      <c r="C54" s="1164"/>
      <c r="D54" s="1164"/>
      <c r="E54" s="1164"/>
      <c r="F54" s="1164"/>
      <c r="G54" s="1165"/>
      <c r="H54" s="1163"/>
      <c r="I54" s="1164"/>
      <c r="J54" s="1164"/>
      <c r="K54" s="1164"/>
      <c r="L54" s="1165"/>
    </row>
    <row r="55" spans="2:12" x14ac:dyDescent="0.25">
      <c r="B55" s="1009" t="s">
        <v>548</v>
      </c>
      <c r="C55" s="1010"/>
      <c r="D55" s="1010"/>
      <c r="E55" s="1010"/>
      <c r="F55" s="1010"/>
      <c r="G55" s="1011"/>
      <c r="H55" s="1009" t="s">
        <v>549</v>
      </c>
      <c r="I55" s="1010"/>
      <c r="J55" s="1010"/>
      <c r="K55" s="1010"/>
      <c r="L55" s="1011"/>
    </row>
    <row r="56" spans="2:12" x14ac:dyDescent="0.25">
      <c r="B56" s="1012"/>
      <c r="C56" s="1013"/>
      <c r="D56" s="1013"/>
      <c r="E56" s="1013"/>
      <c r="F56" s="1013"/>
      <c r="G56" s="1014"/>
      <c r="H56" s="1012"/>
      <c r="I56" s="1013"/>
      <c r="J56" s="1013"/>
      <c r="K56" s="1013"/>
      <c r="L56" s="1014"/>
    </row>
    <row r="57" spans="2:12" x14ac:dyDescent="0.25">
      <c r="B57" s="1012"/>
      <c r="C57" s="1013"/>
      <c r="D57" s="1013"/>
      <c r="E57" s="1013"/>
      <c r="F57" s="1013"/>
      <c r="G57" s="1014"/>
      <c r="H57" s="1012"/>
      <c r="I57" s="1013"/>
      <c r="J57" s="1013"/>
      <c r="K57" s="1013"/>
      <c r="L57" s="1014"/>
    </row>
    <row r="58" spans="2:12" x14ac:dyDescent="0.25">
      <c r="B58" s="1012"/>
      <c r="C58" s="1013"/>
      <c r="D58" s="1013"/>
      <c r="E58" s="1013"/>
      <c r="F58" s="1013"/>
      <c r="G58" s="1014"/>
      <c r="H58" s="1012"/>
      <c r="I58" s="1013"/>
      <c r="J58" s="1013"/>
      <c r="K58" s="1013"/>
      <c r="L58" s="1014"/>
    </row>
    <row r="59" spans="2:12" x14ac:dyDescent="0.25">
      <c r="B59" s="1012"/>
      <c r="C59" s="1013"/>
      <c r="D59" s="1013"/>
      <c r="E59" s="1013"/>
      <c r="F59" s="1013"/>
      <c r="G59" s="1014"/>
      <c r="H59" s="1012"/>
      <c r="I59" s="1013"/>
      <c r="J59" s="1013"/>
      <c r="K59" s="1013"/>
      <c r="L59" s="1014"/>
    </row>
    <row r="60" spans="2:12" x14ac:dyDescent="0.25">
      <c r="B60" s="1012"/>
      <c r="C60" s="1013"/>
      <c r="D60" s="1013"/>
      <c r="E60" s="1013"/>
      <c r="F60" s="1013"/>
      <c r="G60" s="1014"/>
      <c r="H60" s="1012"/>
      <c r="I60" s="1013"/>
      <c r="J60" s="1013"/>
      <c r="K60" s="1013"/>
      <c r="L60" s="1014"/>
    </row>
    <row r="61" spans="2:12" x14ac:dyDescent="0.25">
      <c r="B61" s="1012"/>
      <c r="C61" s="1013"/>
      <c r="D61" s="1013"/>
      <c r="E61" s="1013"/>
      <c r="F61" s="1013"/>
      <c r="G61" s="1014"/>
      <c r="H61" s="1012"/>
      <c r="I61" s="1013"/>
      <c r="J61" s="1013"/>
      <c r="K61" s="1013"/>
      <c r="L61" s="1014"/>
    </row>
    <row r="62" spans="2:12" x14ac:dyDescent="0.25">
      <c r="B62" s="1012"/>
      <c r="C62" s="1013"/>
      <c r="D62" s="1013"/>
      <c r="E62" s="1013"/>
      <c r="F62" s="1013"/>
      <c r="G62" s="1014"/>
      <c r="H62" s="1012"/>
      <c r="I62" s="1013"/>
      <c r="J62" s="1013"/>
      <c r="K62" s="1013"/>
      <c r="L62" s="1014"/>
    </row>
    <row r="63" spans="2:12" x14ac:dyDescent="0.25">
      <c r="B63" s="1012"/>
      <c r="C63" s="1013"/>
      <c r="D63" s="1013"/>
      <c r="E63" s="1013"/>
      <c r="F63" s="1013"/>
      <c r="G63" s="1014"/>
      <c r="H63" s="1012"/>
      <c r="I63" s="1013"/>
      <c r="J63" s="1013"/>
      <c r="K63" s="1013"/>
      <c r="L63" s="1014"/>
    </row>
    <row r="64" spans="2:12" x14ac:dyDescent="0.25">
      <c r="B64" s="1012"/>
      <c r="C64" s="1013"/>
      <c r="D64" s="1013"/>
      <c r="E64" s="1013"/>
      <c r="F64" s="1013"/>
      <c r="G64" s="1014"/>
      <c r="H64" s="1012"/>
      <c r="I64" s="1013"/>
      <c r="J64" s="1013"/>
      <c r="K64" s="1013"/>
      <c r="L64" s="1014"/>
    </row>
    <row r="65" spans="2:12" x14ac:dyDescent="0.25">
      <c r="B65" s="1012"/>
      <c r="C65" s="1013"/>
      <c r="D65" s="1013"/>
      <c r="E65" s="1013"/>
      <c r="F65" s="1013"/>
      <c r="G65" s="1014"/>
      <c r="H65" s="1012"/>
      <c r="I65" s="1013"/>
      <c r="J65" s="1013"/>
      <c r="K65" s="1013"/>
      <c r="L65" s="1014"/>
    </row>
    <row r="66" spans="2:12" x14ac:dyDescent="0.25">
      <c r="B66" s="1012"/>
      <c r="C66" s="1013"/>
      <c r="D66" s="1013"/>
      <c r="E66" s="1013"/>
      <c r="F66" s="1013"/>
      <c r="G66" s="1014"/>
      <c r="H66" s="1012"/>
      <c r="I66" s="1013"/>
      <c r="J66" s="1013"/>
      <c r="K66" s="1013"/>
      <c r="L66" s="1014"/>
    </row>
    <row r="67" spans="2:12" x14ac:dyDescent="0.25">
      <c r="B67" s="1012"/>
      <c r="C67" s="1013"/>
      <c r="D67" s="1013"/>
      <c r="E67" s="1013"/>
      <c r="F67" s="1013"/>
      <c r="G67" s="1014"/>
      <c r="H67" s="1012"/>
      <c r="I67" s="1013"/>
      <c r="J67" s="1013"/>
      <c r="K67" s="1013"/>
      <c r="L67" s="1014"/>
    </row>
    <row r="68" spans="2:12" x14ac:dyDescent="0.25">
      <c r="B68" s="1012"/>
      <c r="C68" s="1013"/>
      <c r="D68" s="1013"/>
      <c r="E68" s="1013"/>
      <c r="F68" s="1013"/>
      <c r="G68" s="1014"/>
      <c r="H68" s="1012"/>
      <c r="I68" s="1013"/>
      <c r="J68" s="1013"/>
      <c r="K68" s="1013"/>
      <c r="L68" s="1014"/>
    </row>
    <row r="69" spans="2:12" ht="15" customHeight="1" x14ac:dyDescent="0.25">
      <c r="B69" s="1160">
        <v>7</v>
      </c>
      <c r="C69" s="1161"/>
      <c r="D69" s="1161"/>
      <c r="E69" s="1161"/>
      <c r="F69" s="1161"/>
      <c r="G69" s="1162"/>
      <c r="H69" s="1160">
        <v>8</v>
      </c>
      <c r="I69" s="1161"/>
      <c r="J69" s="1161"/>
      <c r="K69" s="1161"/>
      <c r="L69" s="1162"/>
    </row>
    <row r="70" spans="2:12" ht="15.75" thickBot="1" x14ac:dyDescent="0.3">
      <c r="B70" s="1163"/>
      <c r="C70" s="1164"/>
      <c r="D70" s="1164"/>
      <c r="E70" s="1164"/>
      <c r="F70" s="1164"/>
      <c r="G70" s="1165"/>
      <c r="H70" s="1163"/>
      <c r="I70" s="1164"/>
      <c r="J70" s="1164"/>
      <c r="K70" s="1164"/>
      <c r="L70" s="1165"/>
    </row>
    <row r="71" spans="2:12" ht="14.25" customHeight="1" x14ac:dyDescent="0.25">
      <c r="B71" s="1009" t="s">
        <v>548</v>
      </c>
      <c r="C71" s="1010"/>
      <c r="D71" s="1010"/>
      <c r="E71" s="1010"/>
      <c r="F71" s="1010"/>
      <c r="G71" s="1011"/>
      <c r="H71" s="1009"/>
      <c r="I71" s="1010"/>
      <c r="J71" s="1010"/>
      <c r="K71" s="1010"/>
      <c r="L71" s="1011"/>
    </row>
    <row r="72" spans="2:12" x14ac:dyDescent="0.25">
      <c r="B72" s="1012"/>
      <c r="C72" s="1013"/>
      <c r="D72" s="1013"/>
      <c r="E72" s="1013"/>
      <c r="F72" s="1013"/>
      <c r="G72" s="1014"/>
      <c r="H72" s="1012"/>
      <c r="I72" s="1013"/>
      <c r="J72" s="1013"/>
      <c r="K72" s="1013"/>
      <c r="L72" s="1014"/>
    </row>
    <row r="73" spans="2:12" x14ac:dyDescent="0.25">
      <c r="B73" s="1012"/>
      <c r="C73" s="1013"/>
      <c r="D73" s="1013"/>
      <c r="E73" s="1013"/>
      <c r="F73" s="1013"/>
      <c r="G73" s="1014"/>
      <c r="H73" s="1012"/>
      <c r="I73" s="1013"/>
      <c r="J73" s="1013"/>
      <c r="K73" s="1013"/>
      <c r="L73" s="1014"/>
    </row>
    <row r="74" spans="2:12" x14ac:dyDescent="0.25">
      <c r="B74" s="1012"/>
      <c r="C74" s="1013"/>
      <c r="D74" s="1013"/>
      <c r="E74" s="1013"/>
      <c r="F74" s="1013"/>
      <c r="G74" s="1014"/>
      <c r="H74" s="1012"/>
      <c r="I74" s="1013"/>
      <c r="J74" s="1013"/>
      <c r="K74" s="1013"/>
      <c r="L74" s="1014"/>
    </row>
    <row r="75" spans="2:12" x14ac:dyDescent="0.25">
      <c r="B75" s="1012"/>
      <c r="C75" s="1013"/>
      <c r="D75" s="1013"/>
      <c r="E75" s="1013"/>
      <c r="F75" s="1013"/>
      <c r="G75" s="1014"/>
      <c r="H75" s="1012"/>
      <c r="I75" s="1013"/>
      <c r="J75" s="1013"/>
      <c r="K75" s="1013"/>
      <c r="L75" s="1014"/>
    </row>
    <row r="76" spans="2:12" x14ac:dyDescent="0.25">
      <c r="B76" s="1012"/>
      <c r="C76" s="1013"/>
      <c r="D76" s="1013"/>
      <c r="E76" s="1013"/>
      <c r="F76" s="1013"/>
      <c r="G76" s="1014"/>
      <c r="H76" s="1012"/>
      <c r="I76" s="1013"/>
      <c r="J76" s="1013"/>
      <c r="K76" s="1013"/>
      <c r="L76" s="1014"/>
    </row>
    <row r="77" spans="2:12" x14ac:dyDescent="0.25">
      <c r="B77" s="1012"/>
      <c r="C77" s="1013"/>
      <c r="D77" s="1013"/>
      <c r="E77" s="1013"/>
      <c r="F77" s="1013"/>
      <c r="G77" s="1014"/>
      <c r="H77" s="1012"/>
      <c r="I77" s="1013"/>
      <c r="J77" s="1013"/>
      <c r="K77" s="1013"/>
      <c r="L77" s="1014"/>
    </row>
    <row r="78" spans="2:12" x14ac:dyDescent="0.25">
      <c r="B78" s="1012"/>
      <c r="C78" s="1013"/>
      <c r="D78" s="1013"/>
      <c r="E78" s="1013"/>
      <c r="F78" s="1013"/>
      <c r="G78" s="1014"/>
      <c r="H78" s="1012"/>
      <c r="I78" s="1013"/>
      <c r="J78" s="1013"/>
      <c r="K78" s="1013"/>
      <c r="L78" s="1014"/>
    </row>
    <row r="79" spans="2:12" x14ac:dyDescent="0.25">
      <c r="B79" s="1012"/>
      <c r="C79" s="1013"/>
      <c r="D79" s="1013"/>
      <c r="E79" s="1013"/>
      <c r="F79" s="1013"/>
      <c r="G79" s="1014"/>
      <c r="H79" s="1012"/>
      <c r="I79" s="1013"/>
      <c r="J79" s="1013"/>
      <c r="K79" s="1013"/>
      <c r="L79" s="1014"/>
    </row>
    <row r="80" spans="2:12" x14ac:dyDescent="0.25">
      <c r="B80" s="1012"/>
      <c r="C80" s="1013"/>
      <c r="D80" s="1013"/>
      <c r="E80" s="1013"/>
      <c r="F80" s="1013"/>
      <c r="G80" s="1014"/>
      <c r="H80" s="1012"/>
      <c r="I80" s="1013"/>
      <c r="J80" s="1013"/>
      <c r="K80" s="1013"/>
      <c r="L80" s="1014"/>
    </row>
    <row r="81" spans="2:12" x14ac:dyDescent="0.25">
      <c r="B81" s="1012"/>
      <c r="C81" s="1013"/>
      <c r="D81" s="1013"/>
      <c r="E81" s="1013"/>
      <c r="F81" s="1013"/>
      <c r="G81" s="1014"/>
      <c r="H81" s="1012"/>
      <c r="I81" s="1013"/>
      <c r="J81" s="1013"/>
      <c r="K81" s="1013"/>
      <c r="L81" s="1014"/>
    </row>
    <row r="82" spans="2:12" x14ac:dyDescent="0.25">
      <c r="B82" s="1012"/>
      <c r="C82" s="1013"/>
      <c r="D82" s="1013"/>
      <c r="E82" s="1013"/>
      <c r="F82" s="1013"/>
      <c r="G82" s="1014"/>
      <c r="H82" s="1012"/>
      <c r="I82" s="1013"/>
      <c r="J82" s="1013"/>
      <c r="K82" s="1013"/>
      <c r="L82" s="1014"/>
    </row>
    <row r="83" spans="2:12" x14ac:dyDescent="0.25">
      <c r="B83" s="1012"/>
      <c r="C83" s="1013"/>
      <c r="D83" s="1013"/>
      <c r="E83" s="1013"/>
      <c r="F83" s="1013"/>
      <c r="G83" s="1014"/>
      <c r="H83" s="1012"/>
      <c r="I83" s="1013"/>
      <c r="J83" s="1013"/>
      <c r="K83" s="1013"/>
      <c r="L83" s="1014"/>
    </row>
    <row r="84" spans="2:12" x14ac:dyDescent="0.25">
      <c r="B84" s="1012"/>
      <c r="C84" s="1013"/>
      <c r="D84" s="1013"/>
      <c r="E84" s="1013"/>
      <c r="F84" s="1013"/>
      <c r="G84" s="1014"/>
      <c r="H84" s="1012"/>
      <c r="I84" s="1013"/>
      <c r="J84" s="1013"/>
      <c r="K84" s="1013"/>
      <c r="L84" s="1014"/>
    </row>
    <row r="85" spans="2:12" ht="15" customHeight="1" x14ac:dyDescent="0.25">
      <c r="B85" s="1160">
        <v>9</v>
      </c>
      <c r="C85" s="1161"/>
      <c r="D85" s="1161"/>
      <c r="E85" s="1161"/>
      <c r="F85" s="1161"/>
      <c r="G85" s="1162"/>
      <c r="H85" s="1160"/>
      <c r="I85" s="1161"/>
      <c r="J85" s="1161"/>
      <c r="K85" s="1161"/>
      <c r="L85" s="1162"/>
    </row>
    <row r="86" spans="2:12" ht="15.75" thickBot="1" x14ac:dyDescent="0.3">
      <c r="B86" s="1163"/>
      <c r="C86" s="1164"/>
      <c r="D86" s="1164"/>
      <c r="E86" s="1164"/>
      <c r="F86" s="1164"/>
      <c r="G86" s="1165"/>
      <c r="H86" s="1163"/>
      <c r="I86" s="1164"/>
      <c r="J86" s="1164"/>
      <c r="K86" s="1164"/>
      <c r="L86" s="1165"/>
    </row>
    <row r="87" spans="2:12" ht="100.5" customHeight="1" thickBot="1" x14ac:dyDescent="0.3">
      <c r="B87" s="1166" t="s">
        <v>1204</v>
      </c>
      <c r="C87" s="1167"/>
      <c r="D87" s="1167"/>
      <c r="E87" s="1167"/>
      <c r="F87" s="1167"/>
      <c r="G87" s="1167"/>
      <c r="H87" s="1167"/>
      <c r="I87" s="1167"/>
      <c r="J87" s="1167"/>
      <c r="K87" s="1167"/>
      <c r="L87" s="1168"/>
    </row>
    <row r="88" spans="2:12" x14ac:dyDescent="0.25">
      <c r="B88" s="1009" t="s">
        <v>548</v>
      </c>
      <c r="C88" s="1010"/>
      <c r="D88" s="1010"/>
      <c r="E88" s="1010"/>
      <c r="F88" s="1010"/>
      <c r="G88" s="1011"/>
      <c r="H88" s="1009" t="s">
        <v>549</v>
      </c>
      <c r="I88" s="1010"/>
      <c r="J88" s="1010"/>
      <c r="K88" s="1010"/>
      <c r="L88" s="1011"/>
    </row>
    <row r="89" spans="2:12" x14ac:dyDescent="0.25">
      <c r="B89" s="1012"/>
      <c r="C89" s="1013"/>
      <c r="D89" s="1013"/>
      <c r="E89" s="1013"/>
      <c r="F89" s="1013"/>
      <c r="G89" s="1014"/>
      <c r="H89" s="1012"/>
      <c r="I89" s="1013"/>
      <c r="J89" s="1013"/>
      <c r="K89" s="1013"/>
      <c r="L89" s="1014"/>
    </row>
    <row r="90" spans="2:12" x14ac:dyDescent="0.25">
      <c r="B90" s="1012"/>
      <c r="C90" s="1013"/>
      <c r="D90" s="1013"/>
      <c r="E90" s="1013"/>
      <c r="F90" s="1013"/>
      <c r="G90" s="1014"/>
      <c r="H90" s="1012"/>
      <c r="I90" s="1013"/>
      <c r="J90" s="1013"/>
      <c r="K90" s="1013"/>
      <c r="L90" s="1014"/>
    </row>
    <row r="91" spans="2:12" x14ac:dyDescent="0.25">
      <c r="B91" s="1012"/>
      <c r="C91" s="1013"/>
      <c r="D91" s="1013"/>
      <c r="E91" s="1013"/>
      <c r="F91" s="1013"/>
      <c r="G91" s="1014"/>
      <c r="H91" s="1012"/>
      <c r="I91" s="1013"/>
      <c r="J91" s="1013"/>
      <c r="K91" s="1013"/>
      <c r="L91" s="1014"/>
    </row>
    <row r="92" spans="2:12" x14ac:dyDescent="0.25">
      <c r="B92" s="1012"/>
      <c r="C92" s="1013"/>
      <c r="D92" s="1013"/>
      <c r="E92" s="1013"/>
      <c r="F92" s="1013"/>
      <c r="G92" s="1014"/>
      <c r="H92" s="1012"/>
      <c r="I92" s="1013"/>
      <c r="J92" s="1013"/>
      <c r="K92" s="1013"/>
      <c r="L92" s="1014"/>
    </row>
    <row r="93" spans="2:12" x14ac:dyDescent="0.25">
      <c r="B93" s="1012"/>
      <c r="C93" s="1013"/>
      <c r="D93" s="1013"/>
      <c r="E93" s="1013"/>
      <c r="F93" s="1013"/>
      <c r="G93" s="1014"/>
      <c r="H93" s="1012"/>
      <c r="I93" s="1013"/>
      <c r="J93" s="1013"/>
      <c r="K93" s="1013"/>
      <c r="L93" s="1014"/>
    </row>
    <row r="94" spans="2:12" x14ac:dyDescent="0.25">
      <c r="B94" s="1012"/>
      <c r="C94" s="1013"/>
      <c r="D94" s="1013"/>
      <c r="E94" s="1013"/>
      <c r="F94" s="1013"/>
      <c r="G94" s="1014"/>
      <c r="H94" s="1012"/>
      <c r="I94" s="1013"/>
      <c r="J94" s="1013"/>
      <c r="K94" s="1013"/>
      <c r="L94" s="1014"/>
    </row>
    <row r="95" spans="2:12" x14ac:dyDescent="0.25">
      <c r="B95" s="1012"/>
      <c r="C95" s="1013"/>
      <c r="D95" s="1013"/>
      <c r="E95" s="1013"/>
      <c r="F95" s="1013"/>
      <c r="G95" s="1014"/>
      <c r="H95" s="1012"/>
      <c r="I95" s="1013"/>
      <c r="J95" s="1013"/>
      <c r="K95" s="1013"/>
      <c r="L95" s="1014"/>
    </row>
    <row r="96" spans="2:12" x14ac:dyDescent="0.25">
      <c r="B96" s="1012"/>
      <c r="C96" s="1013"/>
      <c r="D96" s="1013"/>
      <c r="E96" s="1013"/>
      <c r="F96" s="1013"/>
      <c r="G96" s="1014"/>
      <c r="H96" s="1012"/>
      <c r="I96" s="1013"/>
      <c r="J96" s="1013"/>
      <c r="K96" s="1013"/>
      <c r="L96" s="1014"/>
    </row>
    <row r="97" spans="2:12" x14ac:dyDescent="0.25">
      <c r="B97" s="1012"/>
      <c r="C97" s="1013"/>
      <c r="D97" s="1013"/>
      <c r="E97" s="1013"/>
      <c r="F97" s="1013"/>
      <c r="G97" s="1014"/>
      <c r="H97" s="1012"/>
      <c r="I97" s="1013"/>
      <c r="J97" s="1013"/>
      <c r="K97" s="1013"/>
      <c r="L97" s="1014"/>
    </row>
    <row r="98" spans="2:12" x14ac:dyDescent="0.25">
      <c r="B98" s="1012"/>
      <c r="C98" s="1013"/>
      <c r="D98" s="1013"/>
      <c r="E98" s="1013"/>
      <c r="F98" s="1013"/>
      <c r="G98" s="1014"/>
      <c r="H98" s="1012"/>
      <c r="I98" s="1013"/>
      <c r="J98" s="1013"/>
      <c r="K98" s="1013"/>
      <c r="L98" s="1014"/>
    </row>
    <row r="99" spans="2:12" x14ac:dyDescent="0.25">
      <c r="B99" s="1012"/>
      <c r="C99" s="1013"/>
      <c r="D99" s="1013"/>
      <c r="E99" s="1013"/>
      <c r="F99" s="1013"/>
      <c r="G99" s="1014"/>
      <c r="H99" s="1012"/>
      <c r="I99" s="1013"/>
      <c r="J99" s="1013"/>
      <c r="K99" s="1013"/>
      <c r="L99" s="1014"/>
    </row>
    <row r="100" spans="2:12" x14ac:dyDescent="0.25">
      <c r="B100" s="1012"/>
      <c r="C100" s="1013"/>
      <c r="D100" s="1013"/>
      <c r="E100" s="1013"/>
      <c r="F100" s="1013"/>
      <c r="G100" s="1014"/>
      <c r="H100" s="1012"/>
      <c r="I100" s="1013"/>
      <c r="J100" s="1013"/>
      <c r="K100" s="1013"/>
      <c r="L100" s="1014"/>
    </row>
    <row r="101" spans="2:12" x14ac:dyDescent="0.25">
      <c r="B101" s="1012"/>
      <c r="C101" s="1013"/>
      <c r="D101" s="1013"/>
      <c r="E101" s="1013"/>
      <c r="F101" s="1013"/>
      <c r="G101" s="1014"/>
      <c r="H101" s="1012"/>
      <c r="I101" s="1013"/>
      <c r="J101" s="1013"/>
      <c r="K101" s="1013"/>
      <c r="L101" s="1014"/>
    </row>
    <row r="102" spans="2:12" ht="15" customHeight="1" x14ac:dyDescent="0.25">
      <c r="B102" s="1160">
        <v>10</v>
      </c>
      <c r="C102" s="1161"/>
      <c r="D102" s="1161"/>
      <c r="E102" s="1161"/>
      <c r="F102" s="1161"/>
      <c r="G102" s="1162"/>
      <c r="H102" s="1160">
        <v>11</v>
      </c>
      <c r="I102" s="1161"/>
      <c r="J102" s="1161"/>
      <c r="K102" s="1161"/>
      <c r="L102" s="1162"/>
    </row>
    <row r="103" spans="2:12" ht="15.75" thickBot="1" x14ac:dyDescent="0.3">
      <c r="B103" s="1163"/>
      <c r="C103" s="1164"/>
      <c r="D103" s="1164"/>
      <c r="E103" s="1164"/>
      <c r="F103" s="1164"/>
      <c r="G103" s="1165"/>
      <c r="H103" s="1163"/>
      <c r="I103" s="1164"/>
      <c r="J103" s="1164"/>
      <c r="K103" s="1164"/>
      <c r="L103" s="1165"/>
    </row>
    <row r="104" spans="2:12" ht="14.25" customHeight="1" x14ac:dyDescent="0.25">
      <c r="B104" s="1009" t="s">
        <v>548</v>
      </c>
      <c r="C104" s="1010"/>
      <c r="D104" s="1010"/>
      <c r="E104" s="1010"/>
      <c r="F104" s="1010"/>
      <c r="G104" s="1011"/>
      <c r="H104" s="1009" t="s">
        <v>549</v>
      </c>
      <c r="I104" s="1010"/>
      <c r="J104" s="1010"/>
      <c r="K104" s="1010"/>
      <c r="L104" s="1011"/>
    </row>
    <row r="105" spans="2:12" x14ac:dyDescent="0.25">
      <c r="B105" s="1012"/>
      <c r="C105" s="1013"/>
      <c r="D105" s="1013"/>
      <c r="E105" s="1013"/>
      <c r="F105" s="1013"/>
      <c r="G105" s="1014"/>
      <c r="H105" s="1012"/>
      <c r="I105" s="1013"/>
      <c r="J105" s="1013"/>
      <c r="K105" s="1013"/>
      <c r="L105" s="1014"/>
    </row>
    <row r="106" spans="2:12" x14ac:dyDescent="0.25">
      <c r="B106" s="1012"/>
      <c r="C106" s="1013"/>
      <c r="D106" s="1013"/>
      <c r="E106" s="1013"/>
      <c r="F106" s="1013"/>
      <c r="G106" s="1014"/>
      <c r="H106" s="1012"/>
      <c r="I106" s="1013"/>
      <c r="J106" s="1013"/>
      <c r="K106" s="1013"/>
      <c r="L106" s="1014"/>
    </row>
    <row r="107" spans="2:12" x14ac:dyDescent="0.25">
      <c r="B107" s="1012"/>
      <c r="C107" s="1013"/>
      <c r="D107" s="1013"/>
      <c r="E107" s="1013"/>
      <c r="F107" s="1013"/>
      <c r="G107" s="1014"/>
      <c r="H107" s="1012"/>
      <c r="I107" s="1013"/>
      <c r="J107" s="1013"/>
      <c r="K107" s="1013"/>
      <c r="L107" s="1014"/>
    </row>
    <row r="108" spans="2:12" x14ac:dyDescent="0.25">
      <c r="B108" s="1012"/>
      <c r="C108" s="1013"/>
      <c r="D108" s="1013"/>
      <c r="E108" s="1013"/>
      <c r="F108" s="1013"/>
      <c r="G108" s="1014"/>
      <c r="H108" s="1012"/>
      <c r="I108" s="1013"/>
      <c r="J108" s="1013"/>
      <c r="K108" s="1013"/>
      <c r="L108" s="1014"/>
    </row>
    <row r="109" spans="2:12" x14ac:dyDescent="0.25">
      <c r="B109" s="1012"/>
      <c r="C109" s="1013"/>
      <c r="D109" s="1013"/>
      <c r="E109" s="1013"/>
      <c r="F109" s="1013"/>
      <c r="G109" s="1014"/>
      <c r="H109" s="1012"/>
      <c r="I109" s="1013"/>
      <c r="J109" s="1013"/>
      <c r="K109" s="1013"/>
      <c r="L109" s="1014"/>
    </row>
    <row r="110" spans="2:12" x14ac:dyDescent="0.25">
      <c r="B110" s="1012"/>
      <c r="C110" s="1013"/>
      <c r="D110" s="1013"/>
      <c r="E110" s="1013"/>
      <c r="F110" s="1013"/>
      <c r="G110" s="1014"/>
      <c r="H110" s="1012"/>
      <c r="I110" s="1013"/>
      <c r="J110" s="1013"/>
      <c r="K110" s="1013"/>
      <c r="L110" s="1014"/>
    </row>
    <row r="111" spans="2:12" x14ac:dyDescent="0.25">
      <c r="B111" s="1012"/>
      <c r="C111" s="1013"/>
      <c r="D111" s="1013"/>
      <c r="E111" s="1013"/>
      <c r="F111" s="1013"/>
      <c r="G111" s="1014"/>
      <c r="H111" s="1012"/>
      <c r="I111" s="1013"/>
      <c r="J111" s="1013"/>
      <c r="K111" s="1013"/>
      <c r="L111" s="1014"/>
    </row>
    <row r="112" spans="2:12" x14ac:dyDescent="0.25">
      <c r="B112" s="1012"/>
      <c r="C112" s="1013"/>
      <c r="D112" s="1013"/>
      <c r="E112" s="1013"/>
      <c r="F112" s="1013"/>
      <c r="G112" s="1014"/>
      <c r="H112" s="1012"/>
      <c r="I112" s="1013"/>
      <c r="J112" s="1013"/>
      <c r="K112" s="1013"/>
      <c r="L112" s="1014"/>
    </row>
    <row r="113" spans="2:12" x14ac:dyDescent="0.25">
      <c r="B113" s="1012"/>
      <c r="C113" s="1013"/>
      <c r="D113" s="1013"/>
      <c r="E113" s="1013"/>
      <c r="F113" s="1013"/>
      <c r="G113" s="1014"/>
      <c r="H113" s="1012"/>
      <c r="I113" s="1013"/>
      <c r="J113" s="1013"/>
      <c r="K113" s="1013"/>
      <c r="L113" s="1014"/>
    </row>
    <row r="114" spans="2:12" x14ac:dyDescent="0.25">
      <c r="B114" s="1012"/>
      <c r="C114" s="1013"/>
      <c r="D114" s="1013"/>
      <c r="E114" s="1013"/>
      <c r="F114" s="1013"/>
      <c r="G114" s="1014"/>
      <c r="H114" s="1012"/>
      <c r="I114" s="1013"/>
      <c r="J114" s="1013"/>
      <c r="K114" s="1013"/>
      <c r="L114" s="1014"/>
    </row>
    <row r="115" spans="2:12" x14ac:dyDescent="0.25">
      <c r="B115" s="1012"/>
      <c r="C115" s="1013"/>
      <c r="D115" s="1013"/>
      <c r="E115" s="1013"/>
      <c r="F115" s="1013"/>
      <c r="G115" s="1014"/>
      <c r="H115" s="1012"/>
      <c r="I115" s="1013"/>
      <c r="J115" s="1013"/>
      <c r="K115" s="1013"/>
      <c r="L115" s="1014"/>
    </row>
    <row r="116" spans="2:12" x14ac:dyDescent="0.25">
      <c r="B116" s="1012"/>
      <c r="C116" s="1013"/>
      <c r="D116" s="1013"/>
      <c r="E116" s="1013"/>
      <c r="F116" s="1013"/>
      <c r="G116" s="1014"/>
      <c r="H116" s="1012"/>
      <c r="I116" s="1013"/>
      <c r="J116" s="1013"/>
      <c r="K116" s="1013"/>
      <c r="L116" s="1014"/>
    </row>
    <row r="117" spans="2:12" x14ac:dyDescent="0.25">
      <c r="B117" s="1012"/>
      <c r="C117" s="1013"/>
      <c r="D117" s="1013"/>
      <c r="E117" s="1013"/>
      <c r="F117" s="1013"/>
      <c r="G117" s="1014"/>
      <c r="H117" s="1012"/>
      <c r="I117" s="1013"/>
      <c r="J117" s="1013"/>
      <c r="K117" s="1013"/>
      <c r="L117" s="1014"/>
    </row>
    <row r="118" spans="2:12" ht="15" customHeight="1" x14ac:dyDescent="0.25">
      <c r="B118" s="1160">
        <v>12</v>
      </c>
      <c r="C118" s="1161"/>
      <c r="D118" s="1161"/>
      <c r="E118" s="1161"/>
      <c r="F118" s="1161"/>
      <c r="G118" s="1162"/>
      <c r="H118" s="1160">
        <v>13</v>
      </c>
      <c r="I118" s="1161"/>
      <c r="J118" s="1161"/>
      <c r="K118" s="1161"/>
      <c r="L118" s="1162"/>
    </row>
    <row r="119" spans="2:12" ht="15.75" thickBot="1" x14ac:dyDescent="0.3">
      <c r="B119" s="1163"/>
      <c r="C119" s="1164"/>
      <c r="D119" s="1164"/>
      <c r="E119" s="1164"/>
      <c r="F119" s="1164"/>
      <c r="G119" s="1165"/>
      <c r="H119" s="1163"/>
      <c r="I119" s="1164"/>
      <c r="J119" s="1164"/>
      <c r="K119" s="1164"/>
      <c r="L119" s="1165"/>
    </row>
    <row r="120" spans="2:12" ht="14.25" customHeight="1" x14ac:dyDescent="0.25">
      <c r="B120" s="1009" t="s">
        <v>548</v>
      </c>
      <c r="C120" s="1010"/>
      <c r="D120" s="1010"/>
      <c r="E120" s="1010"/>
      <c r="F120" s="1010"/>
      <c r="G120" s="1011"/>
      <c r="H120" s="1009" t="s">
        <v>549</v>
      </c>
      <c r="I120" s="1010"/>
      <c r="J120" s="1010"/>
      <c r="K120" s="1010"/>
      <c r="L120" s="1011"/>
    </row>
    <row r="121" spans="2:12" x14ac:dyDescent="0.25">
      <c r="B121" s="1012"/>
      <c r="C121" s="1013"/>
      <c r="D121" s="1013"/>
      <c r="E121" s="1013"/>
      <c r="F121" s="1013"/>
      <c r="G121" s="1014"/>
      <c r="H121" s="1012"/>
      <c r="I121" s="1013"/>
      <c r="J121" s="1013"/>
      <c r="K121" s="1013"/>
      <c r="L121" s="1014"/>
    </row>
    <row r="122" spans="2:12" x14ac:dyDescent="0.25">
      <c r="B122" s="1012"/>
      <c r="C122" s="1013"/>
      <c r="D122" s="1013"/>
      <c r="E122" s="1013"/>
      <c r="F122" s="1013"/>
      <c r="G122" s="1014"/>
      <c r="H122" s="1012"/>
      <c r="I122" s="1013"/>
      <c r="J122" s="1013"/>
      <c r="K122" s="1013"/>
      <c r="L122" s="1014"/>
    </row>
    <row r="123" spans="2:12" x14ac:dyDescent="0.25">
      <c r="B123" s="1012"/>
      <c r="C123" s="1013"/>
      <c r="D123" s="1013"/>
      <c r="E123" s="1013"/>
      <c r="F123" s="1013"/>
      <c r="G123" s="1014"/>
      <c r="H123" s="1012"/>
      <c r="I123" s="1013"/>
      <c r="J123" s="1013"/>
      <c r="K123" s="1013"/>
      <c r="L123" s="1014"/>
    </row>
    <row r="124" spans="2:12" x14ac:dyDescent="0.25">
      <c r="B124" s="1012"/>
      <c r="C124" s="1013"/>
      <c r="D124" s="1013"/>
      <c r="E124" s="1013"/>
      <c r="F124" s="1013"/>
      <c r="G124" s="1014"/>
      <c r="H124" s="1012"/>
      <c r="I124" s="1013"/>
      <c r="J124" s="1013"/>
      <c r="K124" s="1013"/>
      <c r="L124" s="1014"/>
    </row>
    <row r="125" spans="2:12" x14ac:dyDescent="0.25">
      <c r="B125" s="1012"/>
      <c r="C125" s="1013"/>
      <c r="D125" s="1013"/>
      <c r="E125" s="1013"/>
      <c r="F125" s="1013"/>
      <c r="G125" s="1014"/>
      <c r="H125" s="1012"/>
      <c r="I125" s="1013"/>
      <c r="J125" s="1013"/>
      <c r="K125" s="1013"/>
      <c r="L125" s="1014"/>
    </row>
    <row r="126" spans="2:12" x14ac:dyDescent="0.25">
      <c r="B126" s="1012"/>
      <c r="C126" s="1013"/>
      <c r="D126" s="1013"/>
      <c r="E126" s="1013"/>
      <c r="F126" s="1013"/>
      <c r="G126" s="1014"/>
      <c r="H126" s="1012"/>
      <c r="I126" s="1013"/>
      <c r="J126" s="1013"/>
      <c r="K126" s="1013"/>
      <c r="L126" s="1014"/>
    </row>
    <row r="127" spans="2:12" x14ac:dyDescent="0.25">
      <c r="B127" s="1012"/>
      <c r="C127" s="1013"/>
      <c r="D127" s="1013"/>
      <c r="E127" s="1013"/>
      <c r="F127" s="1013"/>
      <c r="G127" s="1014"/>
      <c r="H127" s="1012"/>
      <c r="I127" s="1013"/>
      <c r="J127" s="1013"/>
      <c r="K127" s="1013"/>
      <c r="L127" s="1014"/>
    </row>
    <row r="128" spans="2:12" x14ac:dyDescent="0.25">
      <c r="B128" s="1012"/>
      <c r="C128" s="1013"/>
      <c r="D128" s="1013"/>
      <c r="E128" s="1013"/>
      <c r="F128" s="1013"/>
      <c r="G128" s="1014"/>
      <c r="H128" s="1012"/>
      <c r="I128" s="1013"/>
      <c r="J128" s="1013"/>
      <c r="K128" s="1013"/>
      <c r="L128" s="1014"/>
    </row>
    <row r="129" spans="2:12" x14ac:dyDescent="0.25">
      <c r="B129" s="1012"/>
      <c r="C129" s="1013"/>
      <c r="D129" s="1013"/>
      <c r="E129" s="1013"/>
      <c r="F129" s="1013"/>
      <c r="G129" s="1014"/>
      <c r="H129" s="1012"/>
      <c r="I129" s="1013"/>
      <c r="J129" s="1013"/>
      <c r="K129" s="1013"/>
      <c r="L129" s="1014"/>
    </row>
    <row r="130" spans="2:12" x14ac:dyDescent="0.25">
      <c r="B130" s="1012"/>
      <c r="C130" s="1013"/>
      <c r="D130" s="1013"/>
      <c r="E130" s="1013"/>
      <c r="F130" s="1013"/>
      <c r="G130" s="1014"/>
      <c r="H130" s="1012"/>
      <c r="I130" s="1013"/>
      <c r="J130" s="1013"/>
      <c r="K130" s="1013"/>
      <c r="L130" s="1014"/>
    </row>
    <row r="131" spans="2:12" x14ac:dyDescent="0.25">
      <c r="B131" s="1012"/>
      <c r="C131" s="1013"/>
      <c r="D131" s="1013"/>
      <c r="E131" s="1013"/>
      <c r="F131" s="1013"/>
      <c r="G131" s="1014"/>
      <c r="H131" s="1012"/>
      <c r="I131" s="1013"/>
      <c r="J131" s="1013"/>
      <c r="K131" s="1013"/>
      <c r="L131" s="1014"/>
    </row>
    <row r="132" spans="2:12" x14ac:dyDescent="0.25">
      <c r="B132" s="1012"/>
      <c r="C132" s="1013"/>
      <c r="D132" s="1013"/>
      <c r="E132" s="1013"/>
      <c r="F132" s="1013"/>
      <c r="G132" s="1014"/>
      <c r="H132" s="1012"/>
      <c r="I132" s="1013"/>
      <c r="J132" s="1013"/>
      <c r="K132" s="1013"/>
      <c r="L132" s="1014"/>
    </row>
    <row r="133" spans="2:12" x14ac:dyDescent="0.25">
      <c r="B133" s="1012"/>
      <c r="C133" s="1013"/>
      <c r="D133" s="1013"/>
      <c r="E133" s="1013"/>
      <c r="F133" s="1013"/>
      <c r="G133" s="1014"/>
      <c r="H133" s="1012"/>
      <c r="I133" s="1013"/>
      <c r="J133" s="1013"/>
      <c r="K133" s="1013"/>
      <c r="L133" s="1014"/>
    </row>
    <row r="134" spans="2:12" ht="15" customHeight="1" x14ac:dyDescent="0.25">
      <c r="B134" s="1160">
        <v>14</v>
      </c>
      <c r="C134" s="1161"/>
      <c r="D134" s="1161"/>
      <c r="E134" s="1161"/>
      <c r="F134" s="1161"/>
      <c r="G134" s="1162"/>
      <c r="H134" s="1160">
        <v>15</v>
      </c>
      <c r="I134" s="1161"/>
      <c r="J134" s="1161"/>
      <c r="K134" s="1161"/>
      <c r="L134" s="1162"/>
    </row>
    <row r="135" spans="2:12" ht="15.75" thickBot="1" x14ac:dyDescent="0.3">
      <c r="B135" s="1163"/>
      <c r="C135" s="1164"/>
      <c r="D135" s="1164"/>
      <c r="E135" s="1164"/>
      <c r="F135" s="1164"/>
      <c r="G135" s="1165"/>
      <c r="H135" s="1163"/>
      <c r="I135" s="1164"/>
      <c r="J135" s="1164"/>
      <c r="K135" s="1164"/>
      <c r="L135" s="1165"/>
    </row>
    <row r="136" spans="2:12" ht="14.25" customHeight="1" x14ac:dyDescent="0.25">
      <c r="B136" s="1009" t="s">
        <v>548</v>
      </c>
      <c r="C136" s="1010"/>
      <c r="D136" s="1010"/>
      <c r="E136" s="1010"/>
      <c r="F136" s="1010"/>
      <c r="G136" s="1011"/>
      <c r="H136" s="1009" t="s">
        <v>549</v>
      </c>
      <c r="I136" s="1010"/>
      <c r="J136" s="1010"/>
      <c r="K136" s="1010"/>
      <c r="L136" s="1011"/>
    </row>
    <row r="137" spans="2:12" x14ac:dyDescent="0.25">
      <c r="B137" s="1012"/>
      <c r="C137" s="1013"/>
      <c r="D137" s="1013"/>
      <c r="E137" s="1013"/>
      <c r="F137" s="1013"/>
      <c r="G137" s="1014"/>
      <c r="H137" s="1012"/>
      <c r="I137" s="1013"/>
      <c r="J137" s="1013"/>
      <c r="K137" s="1013"/>
      <c r="L137" s="1014"/>
    </row>
    <row r="138" spans="2:12" x14ac:dyDescent="0.25">
      <c r="B138" s="1012"/>
      <c r="C138" s="1013"/>
      <c r="D138" s="1013"/>
      <c r="E138" s="1013"/>
      <c r="F138" s="1013"/>
      <c r="G138" s="1014"/>
      <c r="H138" s="1012"/>
      <c r="I138" s="1013"/>
      <c r="J138" s="1013"/>
      <c r="K138" s="1013"/>
      <c r="L138" s="1014"/>
    </row>
    <row r="139" spans="2:12" x14ac:dyDescent="0.25">
      <c r="B139" s="1012"/>
      <c r="C139" s="1013"/>
      <c r="D139" s="1013"/>
      <c r="E139" s="1013"/>
      <c r="F139" s="1013"/>
      <c r="G139" s="1014"/>
      <c r="H139" s="1012"/>
      <c r="I139" s="1013"/>
      <c r="J139" s="1013"/>
      <c r="K139" s="1013"/>
      <c r="L139" s="1014"/>
    </row>
    <row r="140" spans="2:12" x14ac:dyDescent="0.25">
      <c r="B140" s="1012"/>
      <c r="C140" s="1013"/>
      <c r="D140" s="1013"/>
      <c r="E140" s="1013"/>
      <c r="F140" s="1013"/>
      <c r="G140" s="1014"/>
      <c r="H140" s="1012"/>
      <c r="I140" s="1013"/>
      <c r="J140" s="1013"/>
      <c r="K140" s="1013"/>
      <c r="L140" s="1014"/>
    </row>
    <row r="141" spans="2:12" x14ac:dyDescent="0.25">
      <c r="B141" s="1012"/>
      <c r="C141" s="1013"/>
      <c r="D141" s="1013"/>
      <c r="E141" s="1013"/>
      <c r="F141" s="1013"/>
      <c r="G141" s="1014"/>
      <c r="H141" s="1012"/>
      <c r="I141" s="1013"/>
      <c r="J141" s="1013"/>
      <c r="K141" s="1013"/>
      <c r="L141" s="1014"/>
    </row>
    <row r="142" spans="2:12" x14ac:dyDescent="0.25">
      <c r="B142" s="1012"/>
      <c r="C142" s="1013"/>
      <c r="D142" s="1013"/>
      <c r="E142" s="1013"/>
      <c r="F142" s="1013"/>
      <c r="G142" s="1014"/>
      <c r="H142" s="1012"/>
      <c r="I142" s="1013"/>
      <c r="J142" s="1013"/>
      <c r="K142" s="1013"/>
      <c r="L142" s="1014"/>
    </row>
    <row r="143" spans="2:12" x14ac:dyDescent="0.25">
      <c r="B143" s="1012"/>
      <c r="C143" s="1013"/>
      <c r="D143" s="1013"/>
      <c r="E143" s="1013"/>
      <c r="F143" s="1013"/>
      <c r="G143" s="1014"/>
      <c r="H143" s="1012"/>
      <c r="I143" s="1013"/>
      <c r="J143" s="1013"/>
      <c r="K143" s="1013"/>
      <c r="L143" s="1014"/>
    </row>
    <row r="144" spans="2:12" x14ac:dyDescent="0.25">
      <c r="B144" s="1012"/>
      <c r="C144" s="1013"/>
      <c r="D144" s="1013"/>
      <c r="E144" s="1013"/>
      <c r="F144" s="1013"/>
      <c r="G144" s="1014"/>
      <c r="H144" s="1012"/>
      <c r="I144" s="1013"/>
      <c r="J144" s="1013"/>
      <c r="K144" s="1013"/>
      <c r="L144" s="1014"/>
    </row>
    <row r="145" spans="2:12" x14ac:dyDescent="0.25">
      <c r="B145" s="1012"/>
      <c r="C145" s="1013"/>
      <c r="D145" s="1013"/>
      <c r="E145" s="1013"/>
      <c r="F145" s="1013"/>
      <c r="G145" s="1014"/>
      <c r="H145" s="1012"/>
      <c r="I145" s="1013"/>
      <c r="J145" s="1013"/>
      <c r="K145" s="1013"/>
      <c r="L145" s="1014"/>
    </row>
    <row r="146" spans="2:12" x14ac:dyDescent="0.25">
      <c r="B146" s="1012"/>
      <c r="C146" s="1013"/>
      <c r="D146" s="1013"/>
      <c r="E146" s="1013"/>
      <c r="F146" s="1013"/>
      <c r="G146" s="1014"/>
      <c r="H146" s="1012"/>
      <c r="I146" s="1013"/>
      <c r="J146" s="1013"/>
      <c r="K146" s="1013"/>
      <c r="L146" s="1014"/>
    </row>
    <row r="147" spans="2:12" x14ac:dyDescent="0.25">
      <c r="B147" s="1012"/>
      <c r="C147" s="1013"/>
      <c r="D147" s="1013"/>
      <c r="E147" s="1013"/>
      <c r="F147" s="1013"/>
      <c r="G147" s="1014"/>
      <c r="H147" s="1012"/>
      <c r="I147" s="1013"/>
      <c r="J147" s="1013"/>
      <c r="K147" s="1013"/>
      <c r="L147" s="1014"/>
    </row>
    <row r="148" spans="2:12" x14ac:dyDescent="0.25">
      <c r="B148" s="1012"/>
      <c r="C148" s="1013"/>
      <c r="D148" s="1013"/>
      <c r="E148" s="1013"/>
      <c r="F148" s="1013"/>
      <c r="G148" s="1014"/>
      <c r="H148" s="1012"/>
      <c r="I148" s="1013"/>
      <c r="J148" s="1013"/>
      <c r="K148" s="1013"/>
      <c r="L148" s="1014"/>
    </row>
    <row r="149" spans="2:12" x14ac:dyDescent="0.25">
      <c r="B149" s="1012"/>
      <c r="C149" s="1013"/>
      <c r="D149" s="1013"/>
      <c r="E149" s="1013"/>
      <c r="F149" s="1013"/>
      <c r="G149" s="1014"/>
      <c r="H149" s="1012"/>
      <c r="I149" s="1013"/>
      <c r="J149" s="1013"/>
      <c r="K149" s="1013"/>
      <c r="L149" s="1014"/>
    </row>
    <row r="150" spans="2:12" ht="15" customHeight="1" x14ac:dyDescent="0.25">
      <c r="B150" s="1160">
        <v>16</v>
      </c>
      <c r="C150" s="1161"/>
      <c r="D150" s="1161"/>
      <c r="E150" s="1161"/>
      <c r="F150" s="1161"/>
      <c r="G150" s="1162"/>
      <c r="H150" s="1160">
        <v>17</v>
      </c>
      <c r="I150" s="1161"/>
      <c r="J150" s="1161"/>
      <c r="K150" s="1161"/>
      <c r="L150" s="1162"/>
    </row>
    <row r="151" spans="2:12" ht="15.75" thickBot="1" x14ac:dyDescent="0.3">
      <c r="B151" s="1163"/>
      <c r="C151" s="1164"/>
      <c r="D151" s="1164"/>
      <c r="E151" s="1164"/>
      <c r="F151" s="1164"/>
      <c r="G151" s="1165"/>
      <c r="H151" s="1163"/>
      <c r="I151" s="1164"/>
      <c r="J151" s="1164"/>
      <c r="K151" s="1164"/>
      <c r="L151" s="1165"/>
    </row>
    <row r="152" spans="2:12" ht="14.25" customHeight="1" x14ac:dyDescent="0.25">
      <c r="B152" s="1009" t="s">
        <v>548</v>
      </c>
      <c r="C152" s="1010"/>
      <c r="D152" s="1010"/>
      <c r="E152" s="1010"/>
      <c r="F152" s="1010"/>
      <c r="G152" s="1011"/>
      <c r="H152" s="1009" t="s">
        <v>549</v>
      </c>
      <c r="I152" s="1010"/>
      <c r="J152" s="1010"/>
      <c r="K152" s="1010"/>
      <c r="L152" s="1011"/>
    </row>
    <row r="153" spans="2:12" x14ac:dyDescent="0.25">
      <c r="B153" s="1012"/>
      <c r="C153" s="1013"/>
      <c r="D153" s="1013"/>
      <c r="E153" s="1013"/>
      <c r="F153" s="1013"/>
      <c r="G153" s="1014"/>
      <c r="H153" s="1012"/>
      <c r="I153" s="1013"/>
      <c r="J153" s="1013"/>
      <c r="K153" s="1013"/>
      <c r="L153" s="1014"/>
    </row>
    <row r="154" spans="2:12" x14ac:dyDescent="0.25">
      <c r="B154" s="1012"/>
      <c r="C154" s="1013"/>
      <c r="D154" s="1013"/>
      <c r="E154" s="1013"/>
      <c r="F154" s="1013"/>
      <c r="G154" s="1014"/>
      <c r="H154" s="1012"/>
      <c r="I154" s="1013"/>
      <c r="J154" s="1013"/>
      <c r="K154" s="1013"/>
      <c r="L154" s="1014"/>
    </row>
    <row r="155" spans="2:12" x14ac:dyDescent="0.25">
      <c r="B155" s="1012"/>
      <c r="C155" s="1013"/>
      <c r="D155" s="1013"/>
      <c r="E155" s="1013"/>
      <c r="F155" s="1013"/>
      <c r="G155" s="1014"/>
      <c r="H155" s="1012"/>
      <c r="I155" s="1013"/>
      <c r="J155" s="1013"/>
      <c r="K155" s="1013"/>
      <c r="L155" s="1014"/>
    </row>
    <row r="156" spans="2:12" x14ac:dyDescent="0.25">
      <c r="B156" s="1012"/>
      <c r="C156" s="1013"/>
      <c r="D156" s="1013"/>
      <c r="E156" s="1013"/>
      <c r="F156" s="1013"/>
      <c r="G156" s="1014"/>
      <c r="H156" s="1012"/>
      <c r="I156" s="1013"/>
      <c r="J156" s="1013"/>
      <c r="K156" s="1013"/>
      <c r="L156" s="1014"/>
    </row>
    <row r="157" spans="2:12" x14ac:dyDescent="0.25">
      <c r="B157" s="1012"/>
      <c r="C157" s="1013"/>
      <c r="D157" s="1013"/>
      <c r="E157" s="1013"/>
      <c r="F157" s="1013"/>
      <c r="G157" s="1014"/>
      <c r="H157" s="1012"/>
      <c r="I157" s="1013"/>
      <c r="J157" s="1013"/>
      <c r="K157" s="1013"/>
      <c r="L157" s="1014"/>
    </row>
    <row r="158" spans="2:12" x14ac:dyDescent="0.25">
      <c r="B158" s="1012"/>
      <c r="C158" s="1013"/>
      <c r="D158" s="1013"/>
      <c r="E158" s="1013"/>
      <c r="F158" s="1013"/>
      <c r="G158" s="1014"/>
      <c r="H158" s="1012"/>
      <c r="I158" s="1013"/>
      <c r="J158" s="1013"/>
      <c r="K158" s="1013"/>
      <c r="L158" s="1014"/>
    </row>
    <row r="159" spans="2:12" x14ac:dyDescent="0.25">
      <c r="B159" s="1012"/>
      <c r="C159" s="1013"/>
      <c r="D159" s="1013"/>
      <c r="E159" s="1013"/>
      <c r="F159" s="1013"/>
      <c r="G159" s="1014"/>
      <c r="H159" s="1012"/>
      <c r="I159" s="1013"/>
      <c r="J159" s="1013"/>
      <c r="K159" s="1013"/>
      <c r="L159" s="1014"/>
    </row>
    <row r="160" spans="2:12" x14ac:dyDescent="0.25">
      <c r="B160" s="1012"/>
      <c r="C160" s="1013"/>
      <c r="D160" s="1013"/>
      <c r="E160" s="1013"/>
      <c r="F160" s="1013"/>
      <c r="G160" s="1014"/>
      <c r="H160" s="1012"/>
      <c r="I160" s="1013"/>
      <c r="J160" s="1013"/>
      <c r="K160" s="1013"/>
      <c r="L160" s="1014"/>
    </row>
    <row r="161" spans="2:12" x14ac:dyDescent="0.25">
      <c r="B161" s="1012"/>
      <c r="C161" s="1013"/>
      <c r="D161" s="1013"/>
      <c r="E161" s="1013"/>
      <c r="F161" s="1013"/>
      <c r="G161" s="1014"/>
      <c r="H161" s="1012"/>
      <c r="I161" s="1013"/>
      <c r="J161" s="1013"/>
      <c r="K161" s="1013"/>
      <c r="L161" s="1014"/>
    </row>
    <row r="162" spans="2:12" x14ac:dyDescent="0.25">
      <c r="B162" s="1012"/>
      <c r="C162" s="1013"/>
      <c r="D162" s="1013"/>
      <c r="E162" s="1013"/>
      <c r="F162" s="1013"/>
      <c r="G162" s="1014"/>
      <c r="H162" s="1012"/>
      <c r="I162" s="1013"/>
      <c r="J162" s="1013"/>
      <c r="K162" s="1013"/>
      <c r="L162" s="1014"/>
    </row>
    <row r="163" spans="2:12" x14ac:dyDescent="0.25">
      <c r="B163" s="1012"/>
      <c r="C163" s="1013"/>
      <c r="D163" s="1013"/>
      <c r="E163" s="1013"/>
      <c r="F163" s="1013"/>
      <c r="G163" s="1014"/>
      <c r="H163" s="1012"/>
      <c r="I163" s="1013"/>
      <c r="J163" s="1013"/>
      <c r="K163" s="1013"/>
      <c r="L163" s="1014"/>
    </row>
    <row r="164" spans="2:12" x14ac:dyDescent="0.25">
      <c r="B164" s="1012"/>
      <c r="C164" s="1013"/>
      <c r="D164" s="1013"/>
      <c r="E164" s="1013"/>
      <c r="F164" s="1013"/>
      <c r="G164" s="1014"/>
      <c r="H164" s="1012"/>
      <c r="I164" s="1013"/>
      <c r="J164" s="1013"/>
      <c r="K164" s="1013"/>
      <c r="L164" s="1014"/>
    </row>
    <row r="165" spans="2:12" x14ac:dyDescent="0.25">
      <c r="B165" s="1012"/>
      <c r="C165" s="1013"/>
      <c r="D165" s="1013"/>
      <c r="E165" s="1013"/>
      <c r="F165" s="1013"/>
      <c r="G165" s="1014"/>
      <c r="H165" s="1012"/>
      <c r="I165" s="1013"/>
      <c r="J165" s="1013"/>
      <c r="K165" s="1013"/>
      <c r="L165" s="1014"/>
    </row>
    <row r="166" spans="2:12" ht="15" customHeight="1" x14ac:dyDescent="0.25">
      <c r="B166" s="1160">
        <v>18</v>
      </c>
      <c r="C166" s="1161"/>
      <c r="D166" s="1161"/>
      <c r="E166" s="1161"/>
      <c r="F166" s="1161"/>
      <c r="G166" s="1162"/>
      <c r="H166" s="1160">
        <v>19</v>
      </c>
      <c r="I166" s="1161"/>
      <c r="J166" s="1161"/>
      <c r="K166" s="1161"/>
      <c r="L166" s="1162"/>
    </row>
    <row r="167" spans="2:12" ht="15.75" thickBot="1" x14ac:dyDescent="0.3">
      <c r="B167" s="1163"/>
      <c r="C167" s="1164"/>
      <c r="D167" s="1164"/>
      <c r="E167" s="1164"/>
      <c r="F167" s="1164"/>
      <c r="G167" s="1165"/>
      <c r="H167" s="1163"/>
      <c r="I167" s="1164"/>
      <c r="J167" s="1164"/>
      <c r="K167" s="1164"/>
      <c r="L167" s="1165"/>
    </row>
    <row r="168" spans="2:12" ht="190.5" customHeight="1" thickBot="1" x14ac:dyDescent="0.3">
      <c r="B168" s="1166" t="s">
        <v>1205</v>
      </c>
      <c r="C168" s="1167"/>
      <c r="D168" s="1167"/>
      <c r="E168" s="1167"/>
      <c r="F168" s="1167"/>
      <c r="G168" s="1167"/>
      <c r="H168" s="1167"/>
      <c r="I168" s="1167"/>
      <c r="J168" s="1167"/>
      <c r="K168" s="1167"/>
      <c r="L168" s="1168"/>
    </row>
    <row r="169" spans="2:12" ht="14.25" customHeight="1" x14ac:dyDescent="0.25">
      <c r="B169" s="1009" t="s">
        <v>548</v>
      </c>
      <c r="C169" s="1010"/>
      <c r="D169" s="1010"/>
      <c r="E169" s="1010"/>
      <c r="F169" s="1010"/>
      <c r="G169" s="1011"/>
      <c r="H169" s="1009" t="s">
        <v>549</v>
      </c>
      <c r="I169" s="1010"/>
      <c r="J169" s="1010"/>
      <c r="K169" s="1010"/>
      <c r="L169" s="1011"/>
    </row>
    <row r="170" spans="2:12" x14ac:dyDescent="0.25">
      <c r="B170" s="1012"/>
      <c r="C170" s="1013"/>
      <c r="D170" s="1013"/>
      <c r="E170" s="1013"/>
      <c r="F170" s="1013"/>
      <c r="G170" s="1014"/>
      <c r="H170" s="1012"/>
      <c r="I170" s="1013"/>
      <c r="J170" s="1013"/>
      <c r="K170" s="1013"/>
      <c r="L170" s="1014"/>
    </row>
    <row r="171" spans="2:12" x14ac:dyDescent="0.25">
      <c r="B171" s="1012"/>
      <c r="C171" s="1013"/>
      <c r="D171" s="1013"/>
      <c r="E171" s="1013"/>
      <c r="F171" s="1013"/>
      <c r="G171" s="1014"/>
      <c r="H171" s="1012"/>
      <c r="I171" s="1013"/>
      <c r="J171" s="1013"/>
      <c r="K171" s="1013"/>
      <c r="L171" s="1014"/>
    </row>
    <row r="172" spans="2:12" x14ac:dyDescent="0.25">
      <c r="B172" s="1012"/>
      <c r="C172" s="1013"/>
      <c r="D172" s="1013"/>
      <c r="E172" s="1013"/>
      <c r="F172" s="1013"/>
      <c r="G172" s="1014"/>
      <c r="H172" s="1012"/>
      <c r="I172" s="1013"/>
      <c r="J172" s="1013"/>
      <c r="K172" s="1013"/>
      <c r="L172" s="1014"/>
    </row>
    <row r="173" spans="2:12" x14ac:dyDescent="0.25">
      <c r="B173" s="1012"/>
      <c r="C173" s="1013"/>
      <c r="D173" s="1013"/>
      <c r="E173" s="1013"/>
      <c r="F173" s="1013"/>
      <c r="G173" s="1014"/>
      <c r="H173" s="1012"/>
      <c r="I173" s="1013"/>
      <c r="J173" s="1013"/>
      <c r="K173" s="1013"/>
      <c r="L173" s="1014"/>
    </row>
    <row r="174" spans="2:12" x14ac:dyDescent="0.25">
      <c r="B174" s="1012"/>
      <c r="C174" s="1013"/>
      <c r="D174" s="1013"/>
      <c r="E174" s="1013"/>
      <c r="F174" s="1013"/>
      <c r="G174" s="1014"/>
      <c r="H174" s="1012"/>
      <c r="I174" s="1013"/>
      <c r="J174" s="1013"/>
      <c r="K174" s="1013"/>
      <c r="L174" s="1014"/>
    </row>
    <row r="175" spans="2:12" x14ac:dyDescent="0.25">
      <c r="B175" s="1012"/>
      <c r="C175" s="1013"/>
      <c r="D175" s="1013"/>
      <c r="E175" s="1013"/>
      <c r="F175" s="1013"/>
      <c r="G175" s="1014"/>
      <c r="H175" s="1012"/>
      <c r="I175" s="1013"/>
      <c r="J175" s="1013"/>
      <c r="K175" s="1013"/>
      <c r="L175" s="1014"/>
    </row>
    <row r="176" spans="2:12" x14ac:dyDescent="0.25">
      <c r="B176" s="1012"/>
      <c r="C176" s="1013"/>
      <c r="D176" s="1013"/>
      <c r="E176" s="1013"/>
      <c r="F176" s="1013"/>
      <c r="G176" s="1014"/>
      <c r="H176" s="1012"/>
      <c r="I176" s="1013"/>
      <c r="J176" s="1013"/>
      <c r="K176" s="1013"/>
      <c r="L176" s="1014"/>
    </row>
    <row r="177" spans="2:12" x14ac:dyDescent="0.25">
      <c r="B177" s="1012"/>
      <c r="C177" s="1013"/>
      <c r="D177" s="1013"/>
      <c r="E177" s="1013"/>
      <c r="F177" s="1013"/>
      <c r="G177" s="1014"/>
      <c r="H177" s="1012"/>
      <c r="I177" s="1013"/>
      <c r="J177" s="1013"/>
      <c r="K177" s="1013"/>
      <c r="L177" s="1014"/>
    </row>
    <row r="178" spans="2:12" x14ac:dyDescent="0.25">
      <c r="B178" s="1012"/>
      <c r="C178" s="1013"/>
      <c r="D178" s="1013"/>
      <c r="E178" s="1013"/>
      <c r="F178" s="1013"/>
      <c r="G178" s="1014"/>
      <c r="H178" s="1012"/>
      <c r="I178" s="1013"/>
      <c r="J178" s="1013"/>
      <c r="K178" s="1013"/>
      <c r="L178" s="1014"/>
    </row>
    <row r="179" spans="2:12" x14ac:dyDescent="0.25">
      <c r="B179" s="1012"/>
      <c r="C179" s="1013"/>
      <c r="D179" s="1013"/>
      <c r="E179" s="1013"/>
      <c r="F179" s="1013"/>
      <c r="G179" s="1014"/>
      <c r="H179" s="1012"/>
      <c r="I179" s="1013"/>
      <c r="J179" s="1013"/>
      <c r="K179" s="1013"/>
      <c r="L179" s="1014"/>
    </row>
    <row r="180" spans="2:12" x14ac:dyDescent="0.25">
      <c r="B180" s="1012"/>
      <c r="C180" s="1013"/>
      <c r="D180" s="1013"/>
      <c r="E180" s="1013"/>
      <c r="F180" s="1013"/>
      <c r="G180" s="1014"/>
      <c r="H180" s="1012"/>
      <c r="I180" s="1013"/>
      <c r="J180" s="1013"/>
      <c r="K180" s="1013"/>
      <c r="L180" s="1014"/>
    </row>
    <row r="181" spans="2:12" x14ac:dyDescent="0.25">
      <c r="B181" s="1012"/>
      <c r="C181" s="1013"/>
      <c r="D181" s="1013"/>
      <c r="E181" s="1013"/>
      <c r="F181" s="1013"/>
      <c r="G181" s="1014"/>
      <c r="H181" s="1012"/>
      <c r="I181" s="1013"/>
      <c r="J181" s="1013"/>
      <c r="K181" s="1013"/>
      <c r="L181" s="1014"/>
    </row>
    <row r="182" spans="2:12" x14ac:dyDescent="0.25">
      <c r="B182" s="1012"/>
      <c r="C182" s="1013"/>
      <c r="D182" s="1013"/>
      <c r="E182" s="1013"/>
      <c r="F182" s="1013"/>
      <c r="G182" s="1014"/>
      <c r="H182" s="1012"/>
      <c r="I182" s="1013"/>
      <c r="J182" s="1013"/>
      <c r="K182" s="1013"/>
      <c r="L182" s="1014"/>
    </row>
    <row r="183" spans="2:12" ht="15" customHeight="1" x14ac:dyDescent="0.25">
      <c r="B183" s="1160">
        <v>20</v>
      </c>
      <c r="C183" s="1161"/>
      <c r="D183" s="1161"/>
      <c r="E183" s="1161"/>
      <c r="F183" s="1161"/>
      <c r="G183" s="1162"/>
      <c r="H183" s="1160">
        <v>21</v>
      </c>
      <c r="I183" s="1161"/>
      <c r="J183" s="1161"/>
      <c r="K183" s="1161"/>
      <c r="L183" s="1162"/>
    </row>
    <row r="184" spans="2:12" ht="15.75" thickBot="1" x14ac:dyDescent="0.3">
      <c r="B184" s="1163"/>
      <c r="C184" s="1164"/>
      <c r="D184" s="1164"/>
      <c r="E184" s="1164"/>
      <c r="F184" s="1164"/>
      <c r="G184" s="1165"/>
      <c r="H184" s="1163"/>
      <c r="I184" s="1164"/>
      <c r="J184" s="1164"/>
      <c r="K184" s="1164"/>
      <c r="L184" s="1165"/>
    </row>
    <row r="185" spans="2:12" ht="14.25" customHeight="1" x14ac:dyDescent="0.25">
      <c r="B185" s="1009" t="s">
        <v>548</v>
      </c>
      <c r="C185" s="1010"/>
      <c r="D185" s="1010"/>
      <c r="E185" s="1010"/>
      <c r="F185" s="1010"/>
      <c r="G185" s="1011"/>
      <c r="H185" s="1009" t="s">
        <v>549</v>
      </c>
      <c r="I185" s="1010"/>
      <c r="J185" s="1010"/>
      <c r="K185" s="1010"/>
      <c r="L185" s="1011"/>
    </row>
    <row r="186" spans="2:12" x14ac:dyDescent="0.25">
      <c r="B186" s="1012"/>
      <c r="C186" s="1013"/>
      <c r="D186" s="1013"/>
      <c r="E186" s="1013"/>
      <c r="F186" s="1013"/>
      <c r="G186" s="1014"/>
      <c r="H186" s="1012"/>
      <c r="I186" s="1013"/>
      <c r="J186" s="1013"/>
      <c r="K186" s="1013"/>
      <c r="L186" s="1014"/>
    </row>
    <row r="187" spans="2:12" x14ac:dyDescent="0.25">
      <c r="B187" s="1012"/>
      <c r="C187" s="1013"/>
      <c r="D187" s="1013"/>
      <c r="E187" s="1013"/>
      <c r="F187" s="1013"/>
      <c r="G187" s="1014"/>
      <c r="H187" s="1012"/>
      <c r="I187" s="1013"/>
      <c r="J187" s="1013"/>
      <c r="K187" s="1013"/>
      <c r="L187" s="1014"/>
    </row>
    <row r="188" spans="2:12" x14ac:dyDescent="0.25">
      <c r="B188" s="1012"/>
      <c r="C188" s="1013"/>
      <c r="D188" s="1013"/>
      <c r="E188" s="1013"/>
      <c r="F188" s="1013"/>
      <c r="G188" s="1014"/>
      <c r="H188" s="1012"/>
      <c r="I188" s="1013"/>
      <c r="J188" s="1013"/>
      <c r="K188" s="1013"/>
      <c r="L188" s="1014"/>
    </row>
    <row r="189" spans="2:12" x14ac:dyDescent="0.25">
      <c r="B189" s="1012"/>
      <c r="C189" s="1013"/>
      <c r="D189" s="1013"/>
      <c r="E189" s="1013"/>
      <c r="F189" s="1013"/>
      <c r="G189" s="1014"/>
      <c r="H189" s="1012"/>
      <c r="I189" s="1013"/>
      <c r="J189" s="1013"/>
      <c r="K189" s="1013"/>
      <c r="L189" s="1014"/>
    </row>
    <row r="190" spans="2:12" x14ac:dyDescent="0.25">
      <c r="B190" s="1012"/>
      <c r="C190" s="1013"/>
      <c r="D190" s="1013"/>
      <c r="E190" s="1013"/>
      <c r="F190" s="1013"/>
      <c r="G190" s="1014"/>
      <c r="H190" s="1012"/>
      <c r="I190" s="1013"/>
      <c r="J190" s="1013"/>
      <c r="K190" s="1013"/>
      <c r="L190" s="1014"/>
    </row>
    <row r="191" spans="2:12" x14ac:dyDescent="0.25">
      <c r="B191" s="1012"/>
      <c r="C191" s="1013"/>
      <c r="D191" s="1013"/>
      <c r="E191" s="1013"/>
      <c r="F191" s="1013"/>
      <c r="G191" s="1014"/>
      <c r="H191" s="1012"/>
      <c r="I191" s="1013"/>
      <c r="J191" s="1013"/>
      <c r="K191" s="1013"/>
      <c r="L191" s="1014"/>
    </row>
    <row r="192" spans="2:12" x14ac:dyDescent="0.25">
      <c r="B192" s="1012"/>
      <c r="C192" s="1013"/>
      <c r="D192" s="1013"/>
      <c r="E192" s="1013"/>
      <c r="F192" s="1013"/>
      <c r="G192" s="1014"/>
      <c r="H192" s="1012"/>
      <c r="I192" s="1013"/>
      <c r="J192" s="1013"/>
      <c r="K192" s="1013"/>
      <c r="L192" s="1014"/>
    </row>
    <row r="193" spans="2:12" x14ac:dyDescent="0.25">
      <c r="B193" s="1012"/>
      <c r="C193" s="1013"/>
      <c r="D193" s="1013"/>
      <c r="E193" s="1013"/>
      <c r="F193" s="1013"/>
      <c r="G193" s="1014"/>
      <c r="H193" s="1012"/>
      <c r="I193" s="1013"/>
      <c r="J193" s="1013"/>
      <c r="K193" s="1013"/>
      <c r="L193" s="1014"/>
    </row>
    <row r="194" spans="2:12" x14ac:dyDescent="0.25">
      <c r="B194" s="1012"/>
      <c r="C194" s="1013"/>
      <c r="D194" s="1013"/>
      <c r="E194" s="1013"/>
      <c r="F194" s="1013"/>
      <c r="G194" s="1014"/>
      <c r="H194" s="1012"/>
      <c r="I194" s="1013"/>
      <c r="J194" s="1013"/>
      <c r="K194" s="1013"/>
      <c r="L194" s="1014"/>
    </row>
    <row r="195" spans="2:12" x14ac:dyDescent="0.25">
      <c r="B195" s="1012"/>
      <c r="C195" s="1013"/>
      <c r="D195" s="1013"/>
      <c r="E195" s="1013"/>
      <c r="F195" s="1013"/>
      <c r="G195" s="1014"/>
      <c r="H195" s="1012"/>
      <c r="I195" s="1013"/>
      <c r="J195" s="1013"/>
      <c r="K195" s="1013"/>
      <c r="L195" s="1014"/>
    </row>
    <row r="196" spans="2:12" x14ac:dyDescent="0.25">
      <c r="B196" s="1012"/>
      <c r="C196" s="1013"/>
      <c r="D196" s="1013"/>
      <c r="E196" s="1013"/>
      <c r="F196" s="1013"/>
      <c r="G196" s="1014"/>
      <c r="H196" s="1012"/>
      <c r="I196" s="1013"/>
      <c r="J196" s="1013"/>
      <c r="K196" s="1013"/>
      <c r="L196" s="1014"/>
    </row>
    <row r="197" spans="2:12" x14ac:dyDescent="0.25">
      <c r="B197" s="1012"/>
      <c r="C197" s="1013"/>
      <c r="D197" s="1013"/>
      <c r="E197" s="1013"/>
      <c r="F197" s="1013"/>
      <c r="G197" s="1014"/>
      <c r="H197" s="1012"/>
      <c r="I197" s="1013"/>
      <c r="J197" s="1013"/>
      <c r="K197" s="1013"/>
      <c r="L197" s="1014"/>
    </row>
    <row r="198" spans="2:12" x14ac:dyDescent="0.25">
      <c r="B198" s="1012"/>
      <c r="C198" s="1013"/>
      <c r="D198" s="1013"/>
      <c r="E198" s="1013"/>
      <c r="F198" s="1013"/>
      <c r="G198" s="1014"/>
      <c r="H198" s="1012"/>
      <c r="I198" s="1013"/>
      <c r="J198" s="1013"/>
      <c r="K198" s="1013"/>
      <c r="L198" s="1014"/>
    </row>
    <row r="199" spans="2:12" ht="15" customHeight="1" x14ac:dyDescent="0.25">
      <c r="B199" s="1160">
        <v>22</v>
      </c>
      <c r="C199" s="1161"/>
      <c r="D199" s="1161"/>
      <c r="E199" s="1161"/>
      <c r="F199" s="1161"/>
      <c r="G199" s="1162"/>
      <c r="H199" s="1160">
        <v>23</v>
      </c>
      <c r="I199" s="1161"/>
      <c r="J199" s="1161"/>
      <c r="K199" s="1161"/>
      <c r="L199" s="1162"/>
    </row>
    <row r="200" spans="2:12" ht="15.75" thickBot="1" x14ac:dyDescent="0.3">
      <c r="B200" s="1163"/>
      <c r="C200" s="1164"/>
      <c r="D200" s="1164"/>
      <c r="E200" s="1164"/>
      <c r="F200" s="1164"/>
      <c r="G200" s="1165"/>
      <c r="H200" s="1163"/>
      <c r="I200" s="1164"/>
      <c r="J200" s="1164"/>
      <c r="K200" s="1164"/>
      <c r="L200" s="1165"/>
    </row>
    <row r="201" spans="2:12" ht="14.25" customHeight="1" x14ac:dyDescent="0.25">
      <c r="B201" s="1009" t="s">
        <v>548</v>
      </c>
      <c r="C201" s="1010"/>
      <c r="D201" s="1010"/>
      <c r="E201" s="1010"/>
      <c r="F201" s="1010"/>
      <c r="G201" s="1011"/>
      <c r="H201" s="1009" t="s">
        <v>549</v>
      </c>
      <c r="I201" s="1010"/>
      <c r="J201" s="1010"/>
      <c r="K201" s="1010"/>
      <c r="L201" s="1011"/>
    </row>
    <row r="202" spans="2:12" x14ac:dyDescent="0.25">
      <c r="B202" s="1012"/>
      <c r="C202" s="1013"/>
      <c r="D202" s="1013"/>
      <c r="E202" s="1013"/>
      <c r="F202" s="1013"/>
      <c r="G202" s="1014"/>
      <c r="H202" s="1012"/>
      <c r="I202" s="1013"/>
      <c r="J202" s="1013"/>
      <c r="K202" s="1013"/>
      <c r="L202" s="1014"/>
    </row>
    <row r="203" spans="2:12" x14ac:dyDescent="0.25">
      <c r="B203" s="1012"/>
      <c r="C203" s="1013"/>
      <c r="D203" s="1013"/>
      <c r="E203" s="1013"/>
      <c r="F203" s="1013"/>
      <c r="G203" s="1014"/>
      <c r="H203" s="1012"/>
      <c r="I203" s="1013"/>
      <c r="J203" s="1013"/>
      <c r="K203" s="1013"/>
      <c r="L203" s="1014"/>
    </row>
    <row r="204" spans="2:12" x14ac:dyDescent="0.25">
      <c r="B204" s="1012"/>
      <c r="C204" s="1013"/>
      <c r="D204" s="1013"/>
      <c r="E204" s="1013"/>
      <c r="F204" s="1013"/>
      <c r="G204" s="1014"/>
      <c r="H204" s="1012"/>
      <c r="I204" s="1013"/>
      <c r="J204" s="1013"/>
      <c r="K204" s="1013"/>
      <c r="L204" s="1014"/>
    </row>
    <row r="205" spans="2:12" x14ac:dyDescent="0.25">
      <c r="B205" s="1012"/>
      <c r="C205" s="1013"/>
      <c r="D205" s="1013"/>
      <c r="E205" s="1013"/>
      <c r="F205" s="1013"/>
      <c r="G205" s="1014"/>
      <c r="H205" s="1012"/>
      <c r="I205" s="1013"/>
      <c r="J205" s="1013"/>
      <c r="K205" s="1013"/>
      <c r="L205" s="1014"/>
    </row>
    <row r="206" spans="2:12" x14ac:dyDescent="0.25">
      <c r="B206" s="1012"/>
      <c r="C206" s="1013"/>
      <c r="D206" s="1013"/>
      <c r="E206" s="1013"/>
      <c r="F206" s="1013"/>
      <c r="G206" s="1014"/>
      <c r="H206" s="1012"/>
      <c r="I206" s="1013"/>
      <c r="J206" s="1013"/>
      <c r="K206" s="1013"/>
      <c r="L206" s="1014"/>
    </row>
    <row r="207" spans="2:12" x14ac:dyDescent="0.25">
      <c r="B207" s="1012"/>
      <c r="C207" s="1013"/>
      <c r="D207" s="1013"/>
      <c r="E207" s="1013"/>
      <c r="F207" s="1013"/>
      <c r="G207" s="1014"/>
      <c r="H207" s="1012"/>
      <c r="I207" s="1013"/>
      <c r="J207" s="1013"/>
      <c r="K207" s="1013"/>
      <c r="L207" s="1014"/>
    </row>
    <row r="208" spans="2:12" x14ac:dyDescent="0.25">
      <c r="B208" s="1012"/>
      <c r="C208" s="1013"/>
      <c r="D208" s="1013"/>
      <c r="E208" s="1013"/>
      <c r="F208" s="1013"/>
      <c r="G208" s="1014"/>
      <c r="H208" s="1012"/>
      <c r="I208" s="1013"/>
      <c r="J208" s="1013"/>
      <c r="K208" s="1013"/>
      <c r="L208" s="1014"/>
    </row>
    <row r="209" spans="2:12" x14ac:dyDescent="0.25">
      <c r="B209" s="1012"/>
      <c r="C209" s="1013"/>
      <c r="D209" s="1013"/>
      <c r="E209" s="1013"/>
      <c r="F209" s="1013"/>
      <c r="G209" s="1014"/>
      <c r="H209" s="1012"/>
      <c r="I209" s="1013"/>
      <c r="J209" s="1013"/>
      <c r="K209" s="1013"/>
      <c r="L209" s="1014"/>
    </row>
    <row r="210" spans="2:12" x14ac:dyDescent="0.25">
      <c r="B210" s="1012"/>
      <c r="C210" s="1013"/>
      <c r="D210" s="1013"/>
      <c r="E210" s="1013"/>
      <c r="F210" s="1013"/>
      <c r="G210" s="1014"/>
      <c r="H210" s="1012"/>
      <c r="I210" s="1013"/>
      <c r="J210" s="1013"/>
      <c r="K210" s="1013"/>
      <c r="L210" s="1014"/>
    </row>
    <row r="211" spans="2:12" x14ac:dyDescent="0.25">
      <c r="B211" s="1012"/>
      <c r="C211" s="1013"/>
      <c r="D211" s="1013"/>
      <c r="E211" s="1013"/>
      <c r="F211" s="1013"/>
      <c r="G211" s="1014"/>
      <c r="H211" s="1012"/>
      <c r="I211" s="1013"/>
      <c r="J211" s="1013"/>
      <c r="K211" s="1013"/>
      <c r="L211" s="1014"/>
    </row>
    <row r="212" spans="2:12" x14ac:dyDescent="0.25">
      <c r="B212" s="1012"/>
      <c r="C212" s="1013"/>
      <c r="D212" s="1013"/>
      <c r="E212" s="1013"/>
      <c r="F212" s="1013"/>
      <c r="G212" s="1014"/>
      <c r="H212" s="1012"/>
      <c r="I212" s="1013"/>
      <c r="J212" s="1013"/>
      <c r="K212" s="1013"/>
      <c r="L212" s="1014"/>
    </row>
    <row r="213" spans="2:12" x14ac:dyDescent="0.25">
      <c r="B213" s="1012"/>
      <c r="C213" s="1013"/>
      <c r="D213" s="1013"/>
      <c r="E213" s="1013"/>
      <c r="F213" s="1013"/>
      <c r="G213" s="1014"/>
      <c r="H213" s="1012"/>
      <c r="I213" s="1013"/>
      <c r="J213" s="1013"/>
      <c r="K213" s="1013"/>
      <c r="L213" s="1014"/>
    </row>
    <row r="214" spans="2:12" x14ac:dyDescent="0.25">
      <c r="B214" s="1012"/>
      <c r="C214" s="1013"/>
      <c r="D214" s="1013"/>
      <c r="E214" s="1013"/>
      <c r="F214" s="1013"/>
      <c r="G214" s="1014"/>
      <c r="H214" s="1012"/>
      <c r="I214" s="1013"/>
      <c r="J214" s="1013"/>
      <c r="K214" s="1013"/>
      <c r="L214" s="1014"/>
    </row>
    <row r="215" spans="2:12" ht="15" customHeight="1" x14ac:dyDescent="0.25">
      <c r="B215" s="1160">
        <v>24</v>
      </c>
      <c r="C215" s="1161"/>
      <c r="D215" s="1161"/>
      <c r="E215" s="1161"/>
      <c r="F215" s="1161"/>
      <c r="G215" s="1162"/>
      <c r="H215" s="1160">
        <v>25</v>
      </c>
      <c r="I215" s="1161"/>
      <c r="J215" s="1161"/>
      <c r="K215" s="1161"/>
      <c r="L215" s="1162"/>
    </row>
    <row r="216" spans="2:12" ht="15.75" thickBot="1" x14ac:dyDescent="0.3">
      <c r="B216" s="1163"/>
      <c r="C216" s="1164"/>
      <c r="D216" s="1164"/>
      <c r="E216" s="1164"/>
      <c r="F216" s="1164"/>
      <c r="G216" s="1165"/>
      <c r="H216" s="1163"/>
      <c r="I216" s="1164"/>
      <c r="J216" s="1164"/>
      <c r="K216" s="1164"/>
      <c r="L216" s="1165"/>
    </row>
    <row r="217" spans="2:12" ht="14.25" customHeight="1" x14ac:dyDescent="0.25">
      <c r="B217" s="1009" t="s">
        <v>548</v>
      </c>
      <c r="C217" s="1010"/>
      <c r="D217" s="1010"/>
      <c r="E217" s="1010"/>
      <c r="F217" s="1010"/>
      <c r="G217" s="1011"/>
      <c r="H217" s="1009" t="s">
        <v>549</v>
      </c>
      <c r="I217" s="1010"/>
      <c r="J217" s="1010"/>
      <c r="K217" s="1010"/>
      <c r="L217" s="1011"/>
    </row>
    <row r="218" spans="2:12" x14ac:dyDescent="0.25">
      <c r="B218" s="1012"/>
      <c r="C218" s="1013"/>
      <c r="D218" s="1013"/>
      <c r="E218" s="1013"/>
      <c r="F218" s="1013"/>
      <c r="G218" s="1014"/>
      <c r="H218" s="1012"/>
      <c r="I218" s="1013"/>
      <c r="J218" s="1013"/>
      <c r="K218" s="1013"/>
      <c r="L218" s="1014"/>
    </row>
    <row r="219" spans="2:12" x14ac:dyDescent="0.25">
      <c r="B219" s="1012"/>
      <c r="C219" s="1013"/>
      <c r="D219" s="1013"/>
      <c r="E219" s="1013"/>
      <c r="F219" s="1013"/>
      <c r="G219" s="1014"/>
      <c r="H219" s="1012"/>
      <c r="I219" s="1013"/>
      <c r="J219" s="1013"/>
      <c r="K219" s="1013"/>
      <c r="L219" s="1014"/>
    </row>
    <row r="220" spans="2:12" x14ac:dyDescent="0.25">
      <c r="B220" s="1012"/>
      <c r="C220" s="1013"/>
      <c r="D220" s="1013"/>
      <c r="E220" s="1013"/>
      <c r="F220" s="1013"/>
      <c r="G220" s="1014"/>
      <c r="H220" s="1012"/>
      <c r="I220" s="1013"/>
      <c r="J220" s="1013"/>
      <c r="K220" s="1013"/>
      <c r="L220" s="1014"/>
    </row>
    <row r="221" spans="2:12" x14ac:dyDescent="0.25">
      <c r="B221" s="1012"/>
      <c r="C221" s="1013"/>
      <c r="D221" s="1013"/>
      <c r="E221" s="1013"/>
      <c r="F221" s="1013"/>
      <c r="G221" s="1014"/>
      <c r="H221" s="1012"/>
      <c r="I221" s="1013"/>
      <c r="J221" s="1013"/>
      <c r="K221" s="1013"/>
      <c r="L221" s="1014"/>
    </row>
    <row r="222" spans="2:12" x14ac:dyDescent="0.25">
      <c r="B222" s="1012"/>
      <c r="C222" s="1013"/>
      <c r="D222" s="1013"/>
      <c r="E222" s="1013"/>
      <c r="F222" s="1013"/>
      <c r="G222" s="1014"/>
      <c r="H222" s="1012"/>
      <c r="I222" s="1013"/>
      <c r="J222" s="1013"/>
      <c r="K222" s="1013"/>
      <c r="L222" s="1014"/>
    </row>
    <row r="223" spans="2:12" x14ac:dyDescent="0.25">
      <c r="B223" s="1012"/>
      <c r="C223" s="1013"/>
      <c r="D223" s="1013"/>
      <c r="E223" s="1013"/>
      <c r="F223" s="1013"/>
      <c r="G223" s="1014"/>
      <c r="H223" s="1012"/>
      <c r="I223" s="1013"/>
      <c r="J223" s="1013"/>
      <c r="K223" s="1013"/>
      <c r="L223" s="1014"/>
    </row>
    <row r="224" spans="2:12" x14ac:dyDescent="0.25">
      <c r="B224" s="1012"/>
      <c r="C224" s="1013"/>
      <c r="D224" s="1013"/>
      <c r="E224" s="1013"/>
      <c r="F224" s="1013"/>
      <c r="G224" s="1014"/>
      <c r="H224" s="1012"/>
      <c r="I224" s="1013"/>
      <c r="J224" s="1013"/>
      <c r="K224" s="1013"/>
      <c r="L224" s="1014"/>
    </row>
    <row r="225" spans="2:12" x14ac:dyDescent="0.25">
      <c r="B225" s="1012"/>
      <c r="C225" s="1013"/>
      <c r="D225" s="1013"/>
      <c r="E225" s="1013"/>
      <c r="F225" s="1013"/>
      <c r="G225" s="1014"/>
      <c r="H225" s="1012"/>
      <c r="I225" s="1013"/>
      <c r="J225" s="1013"/>
      <c r="K225" s="1013"/>
      <c r="L225" s="1014"/>
    </row>
    <row r="226" spans="2:12" x14ac:dyDescent="0.25">
      <c r="B226" s="1012"/>
      <c r="C226" s="1013"/>
      <c r="D226" s="1013"/>
      <c r="E226" s="1013"/>
      <c r="F226" s="1013"/>
      <c r="G226" s="1014"/>
      <c r="H226" s="1012"/>
      <c r="I226" s="1013"/>
      <c r="J226" s="1013"/>
      <c r="K226" s="1013"/>
      <c r="L226" s="1014"/>
    </row>
    <row r="227" spans="2:12" x14ac:dyDescent="0.25">
      <c r="B227" s="1012"/>
      <c r="C227" s="1013"/>
      <c r="D227" s="1013"/>
      <c r="E227" s="1013"/>
      <c r="F227" s="1013"/>
      <c r="G227" s="1014"/>
      <c r="H227" s="1012"/>
      <c r="I227" s="1013"/>
      <c r="J227" s="1013"/>
      <c r="K227" s="1013"/>
      <c r="L227" s="1014"/>
    </row>
    <row r="228" spans="2:12" x14ac:dyDescent="0.25">
      <c r="B228" s="1012"/>
      <c r="C228" s="1013"/>
      <c r="D228" s="1013"/>
      <c r="E228" s="1013"/>
      <c r="F228" s="1013"/>
      <c r="G228" s="1014"/>
      <c r="H228" s="1012"/>
      <c r="I228" s="1013"/>
      <c r="J228" s="1013"/>
      <c r="K228" s="1013"/>
      <c r="L228" s="1014"/>
    </row>
    <row r="229" spans="2:12" x14ac:dyDescent="0.25">
      <c r="B229" s="1012"/>
      <c r="C229" s="1013"/>
      <c r="D229" s="1013"/>
      <c r="E229" s="1013"/>
      <c r="F229" s="1013"/>
      <c r="G229" s="1014"/>
      <c r="H229" s="1012"/>
      <c r="I229" s="1013"/>
      <c r="J229" s="1013"/>
      <c r="K229" s="1013"/>
      <c r="L229" s="1014"/>
    </row>
    <row r="230" spans="2:12" x14ac:dyDescent="0.25">
      <c r="B230" s="1012"/>
      <c r="C230" s="1013"/>
      <c r="D230" s="1013"/>
      <c r="E230" s="1013"/>
      <c r="F230" s="1013"/>
      <c r="G230" s="1014"/>
      <c r="H230" s="1012"/>
      <c r="I230" s="1013"/>
      <c r="J230" s="1013"/>
      <c r="K230" s="1013"/>
      <c r="L230" s="1014"/>
    </row>
    <row r="231" spans="2:12" ht="15" customHeight="1" x14ac:dyDescent="0.25">
      <c r="B231" s="1160">
        <v>26</v>
      </c>
      <c r="C231" s="1161"/>
      <c r="D231" s="1161"/>
      <c r="E231" s="1161"/>
      <c r="F231" s="1161"/>
      <c r="G231" s="1162"/>
      <c r="H231" s="1160">
        <v>27</v>
      </c>
      <c r="I231" s="1161"/>
      <c r="J231" s="1161"/>
      <c r="K231" s="1161"/>
      <c r="L231" s="1162"/>
    </row>
    <row r="232" spans="2:12" ht="15.75" thickBot="1" x14ac:dyDescent="0.3">
      <c r="B232" s="1163"/>
      <c r="C232" s="1164"/>
      <c r="D232" s="1164"/>
      <c r="E232" s="1164"/>
      <c r="F232" s="1164"/>
      <c r="G232" s="1165"/>
      <c r="H232" s="1163"/>
      <c r="I232" s="1164"/>
      <c r="J232" s="1164"/>
      <c r="K232" s="1164"/>
      <c r="L232" s="1165"/>
    </row>
    <row r="233" spans="2:12" ht="14.25" customHeight="1" x14ac:dyDescent="0.25">
      <c r="B233" s="1009" t="s">
        <v>548</v>
      </c>
      <c r="C233" s="1010"/>
      <c r="D233" s="1010"/>
      <c r="E233" s="1010"/>
      <c r="F233" s="1010"/>
      <c r="G233" s="1011"/>
      <c r="H233" s="1009" t="s">
        <v>549</v>
      </c>
      <c r="I233" s="1010"/>
      <c r="J233" s="1010"/>
      <c r="K233" s="1010"/>
      <c r="L233" s="1011"/>
    </row>
    <row r="234" spans="2:12" x14ac:dyDescent="0.25">
      <c r="B234" s="1012"/>
      <c r="C234" s="1013"/>
      <c r="D234" s="1013"/>
      <c r="E234" s="1013"/>
      <c r="F234" s="1013"/>
      <c r="G234" s="1014"/>
      <c r="H234" s="1012"/>
      <c r="I234" s="1013"/>
      <c r="J234" s="1013"/>
      <c r="K234" s="1013"/>
      <c r="L234" s="1014"/>
    </row>
    <row r="235" spans="2:12" x14ac:dyDescent="0.25">
      <c r="B235" s="1012"/>
      <c r="C235" s="1013"/>
      <c r="D235" s="1013"/>
      <c r="E235" s="1013"/>
      <c r="F235" s="1013"/>
      <c r="G235" s="1014"/>
      <c r="H235" s="1012"/>
      <c r="I235" s="1013"/>
      <c r="J235" s="1013"/>
      <c r="K235" s="1013"/>
      <c r="L235" s="1014"/>
    </row>
    <row r="236" spans="2:12" x14ac:dyDescent="0.25">
      <c r="B236" s="1012"/>
      <c r="C236" s="1013"/>
      <c r="D236" s="1013"/>
      <c r="E236" s="1013"/>
      <c r="F236" s="1013"/>
      <c r="G236" s="1014"/>
      <c r="H236" s="1012"/>
      <c r="I236" s="1013"/>
      <c r="J236" s="1013"/>
      <c r="K236" s="1013"/>
      <c r="L236" s="1014"/>
    </row>
    <row r="237" spans="2:12" x14ac:dyDescent="0.25">
      <c r="B237" s="1012"/>
      <c r="C237" s="1013"/>
      <c r="D237" s="1013"/>
      <c r="E237" s="1013"/>
      <c r="F237" s="1013"/>
      <c r="G237" s="1014"/>
      <c r="H237" s="1012"/>
      <c r="I237" s="1013"/>
      <c r="J237" s="1013"/>
      <c r="K237" s="1013"/>
      <c r="L237" s="1014"/>
    </row>
    <row r="238" spans="2:12" x14ac:dyDescent="0.25">
      <c r="B238" s="1012"/>
      <c r="C238" s="1013"/>
      <c r="D238" s="1013"/>
      <c r="E238" s="1013"/>
      <c r="F238" s="1013"/>
      <c r="G238" s="1014"/>
      <c r="H238" s="1012"/>
      <c r="I238" s="1013"/>
      <c r="J238" s="1013"/>
      <c r="K238" s="1013"/>
      <c r="L238" s="1014"/>
    </row>
    <row r="239" spans="2:12" x14ac:dyDescent="0.25">
      <c r="B239" s="1012"/>
      <c r="C239" s="1013"/>
      <c r="D239" s="1013"/>
      <c r="E239" s="1013"/>
      <c r="F239" s="1013"/>
      <c r="G239" s="1014"/>
      <c r="H239" s="1012"/>
      <c r="I239" s="1013"/>
      <c r="J239" s="1013"/>
      <c r="K239" s="1013"/>
      <c r="L239" s="1014"/>
    </row>
    <row r="240" spans="2:12" x14ac:dyDescent="0.25">
      <c r="B240" s="1012"/>
      <c r="C240" s="1013"/>
      <c r="D240" s="1013"/>
      <c r="E240" s="1013"/>
      <c r="F240" s="1013"/>
      <c r="G240" s="1014"/>
      <c r="H240" s="1012"/>
      <c r="I240" s="1013"/>
      <c r="J240" s="1013"/>
      <c r="K240" s="1013"/>
      <c r="L240" s="1014"/>
    </row>
    <row r="241" spans="2:12" x14ac:dyDescent="0.25">
      <c r="B241" s="1012"/>
      <c r="C241" s="1013"/>
      <c r="D241" s="1013"/>
      <c r="E241" s="1013"/>
      <c r="F241" s="1013"/>
      <c r="G241" s="1014"/>
      <c r="H241" s="1012"/>
      <c r="I241" s="1013"/>
      <c r="J241" s="1013"/>
      <c r="K241" s="1013"/>
      <c r="L241" s="1014"/>
    </row>
    <row r="242" spans="2:12" x14ac:dyDescent="0.25">
      <c r="B242" s="1012"/>
      <c r="C242" s="1013"/>
      <c r="D242" s="1013"/>
      <c r="E242" s="1013"/>
      <c r="F242" s="1013"/>
      <c r="G242" s="1014"/>
      <c r="H242" s="1012"/>
      <c r="I242" s="1013"/>
      <c r="J242" s="1013"/>
      <c r="K242" s="1013"/>
      <c r="L242" s="1014"/>
    </row>
    <row r="243" spans="2:12" x14ac:dyDescent="0.25">
      <c r="B243" s="1012"/>
      <c r="C243" s="1013"/>
      <c r="D243" s="1013"/>
      <c r="E243" s="1013"/>
      <c r="F243" s="1013"/>
      <c r="G243" s="1014"/>
      <c r="H243" s="1012"/>
      <c r="I243" s="1013"/>
      <c r="J243" s="1013"/>
      <c r="K243" s="1013"/>
      <c r="L243" s="1014"/>
    </row>
    <row r="244" spans="2:12" x14ac:dyDescent="0.25">
      <c r="B244" s="1012"/>
      <c r="C244" s="1013"/>
      <c r="D244" s="1013"/>
      <c r="E244" s="1013"/>
      <c r="F244" s="1013"/>
      <c r="G244" s="1014"/>
      <c r="H244" s="1012"/>
      <c r="I244" s="1013"/>
      <c r="J244" s="1013"/>
      <c r="K244" s="1013"/>
      <c r="L244" s="1014"/>
    </row>
    <row r="245" spans="2:12" x14ac:dyDescent="0.25">
      <c r="B245" s="1012"/>
      <c r="C245" s="1013"/>
      <c r="D245" s="1013"/>
      <c r="E245" s="1013"/>
      <c r="F245" s="1013"/>
      <c r="G245" s="1014"/>
      <c r="H245" s="1012"/>
      <c r="I245" s="1013"/>
      <c r="J245" s="1013"/>
      <c r="K245" s="1013"/>
      <c r="L245" s="1014"/>
    </row>
    <row r="246" spans="2:12" x14ac:dyDescent="0.25">
      <c r="B246" s="1012"/>
      <c r="C246" s="1013"/>
      <c r="D246" s="1013"/>
      <c r="E246" s="1013"/>
      <c r="F246" s="1013"/>
      <c r="G246" s="1014"/>
      <c r="H246" s="1012"/>
      <c r="I246" s="1013"/>
      <c r="J246" s="1013"/>
      <c r="K246" s="1013"/>
      <c r="L246" s="1014"/>
    </row>
    <row r="247" spans="2:12" ht="15" customHeight="1" x14ac:dyDescent="0.25">
      <c r="B247" s="1160">
        <v>28</v>
      </c>
      <c r="C247" s="1161"/>
      <c r="D247" s="1161"/>
      <c r="E247" s="1161"/>
      <c r="F247" s="1161"/>
      <c r="G247" s="1162"/>
      <c r="H247" s="1160">
        <v>29</v>
      </c>
      <c r="I247" s="1161"/>
      <c r="J247" s="1161"/>
      <c r="K247" s="1161"/>
      <c r="L247" s="1162"/>
    </row>
    <row r="248" spans="2:12" ht="15.75" thickBot="1" x14ac:dyDescent="0.3">
      <c r="B248" s="1163"/>
      <c r="C248" s="1164"/>
      <c r="D248" s="1164"/>
      <c r="E248" s="1164"/>
      <c r="F248" s="1164"/>
      <c r="G248" s="1165"/>
      <c r="H248" s="1163"/>
      <c r="I248" s="1164"/>
      <c r="J248" s="1164"/>
      <c r="K248" s="1164"/>
      <c r="L248" s="1165"/>
    </row>
    <row r="249" spans="2:12" ht="129" customHeight="1" thickBot="1" x14ac:dyDescent="0.3">
      <c r="B249" s="1166" t="s">
        <v>1206</v>
      </c>
      <c r="C249" s="1167"/>
      <c r="D249" s="1167"/>
      <c r="E249" s="1167"/>
      <c r="F249" s="1167"/>
      <c r="G249" s="1167"/>
      <c r="H249" s="1167"/>
      <c r="I249" s="1167"/>
      <c r="J249" s="1167"/>
      <c r="K249" s="1167"/>
      <c r="L249" s="1168"/>
    </row>
    <row r="250" spans="2:12" ht="14.25" customHeight="1" x14ac:dyDescent="0.25">
      <c r="B250" s="1009" t="s">
        <v>548</v>
      </c>
      <c r="C250" s="1010"/>
      <c r="D250" s="1010"/>
      <c r="E250" s="1010"/>
      <c r="F250" s="1010"/>
      <c r="G250" s="1011"/>
      <c r="H250" s="1009" t="s">
        <v>549</v>
      </c>
      <c r="I250" s="1010"/>
      <c r="J250" s="1010"/>
      <c r="K250" s="1010"/>
      <c r="L250" s="1011"/>
    </row>
    <row r="251" spans="2:12" x14ac:dyDescent="0.25">
      <c r="B251" s="1012"/>
      <c r="C251" s="1013"/>
      <c r="D251" s="1013"/>
      <c r="E251" s="1013"/>
      <c r="F251" s="1013"/>
      <c r="G251" s="1014"/>
      <c r="H251" s="1012"/>
      <c r="I251" s="1013"/>
      <c r="J251" s="1013"/>
      <c r="K251" s="1013"/>
      <c r="L251" s="1014"/>
    </row>
    <row r="252" spans="2:12" x14ac:dyDescent="0.25">
      <c r="B252" s="1012"/>
      <c r="C252" s="1013"/>
      <c r="D252" s="1013"/>
      <c r="E252" s="1013"/>
      <c r="F252" s="1013"/>
      <c r="G252" s="1014"/>
      <c r="H252" s="1012"/>
      <c r="I252" s="1013"/>
      <c r="J252" s="1013"/>
      <c r="K252" s="1013"/>
      <c r="L252" s="1014"/>
    </row>
    <row r="253" spans="2:12" x14ac:dyDescent="0.25">
      <c r="B253" s="1012"/>
      <c r="C253" s="1013"/>
      <c r="D253" s="1013"/>
      <c r="E253" s="1013"/>
      <c r="F253" s="1013"/>
      <c r="G253" s="1014"/>
      <c r="H253" s="1012"/>
      <c r="I253" s="1013"/>
      <c r="J253" s="1013"/>
      <c r="K253" s="1013"/>
      <c r="L253" s="1014"/>
    </row>
    <row r="254" spans="2:12" x14ac:dyDescent="0.25">
      <c r="B254" s="1012"/>
      <c r="C254" s="1013"/>
      <c r="D254" s="1013"/>
      <c r="E254" s="1013"/>
      <c r="F254" s="1013"/>
      <c r="G254" s="1014"/>
      <c r="H254" s="1012"/>
      <c r="I254" s="1013"/>
      <c r="J254" s="1013"/>
      <c r="K254" s="1013"/>
      <c r="L254" s="1014"/>
    </row>
    <row r="255" spans="2:12" x14ac:dyDescent="0.25">
      <c r="B255" s="1012"/>
      <c r="C255" s="1013"/>
      <c r="D255" s="1013"/>
      <c r="E255" s="1013"/>
      <c r="F255" s="1013"/>
      <c r="G255" s="1014"/>
      <c r="H255" s="1012"/>
      <c r="I255" s="1013"/>
      <c r="J255" s="1013"/>
      <c r="K255" s="1013"/>
      <c r="L255" s="1014"/>
    </row>
    <row r="256" spans="2:12" x14ac:dyDescent="0.25">
      <c r="B256" s="1012"/>
      <c r="C256" s="1013"/>
      <c r="D256" s="1013"/>
      <c r="E256" s="1013"/>
      <c r="F256" s="1013"/>
      <c r="G256" s="1014"/>
      <c r="H256" s="1012"/>
      <c r="I256" s="1013"/>
      <c r="J256" s="1013"/>
      <c r="K256" s="1013"/>
      <c r="L256" s="1014"/>
    </row>
    <row r="257" spans="2:12" x14ac:dyDescent="0.25">
      <c r="B257" s="1012"/>
      <c r="C257" s="1013"/>
      <c r="D257" s="1013"/>
      <c r="E257" s="1013"/>
      <c r="F257" s="1013"/>
      <c r="G257" s="1014"/>
      <c r="H257" s="1012"/>
      <c r="I257" s="1013"/>
      <c r="J257" s="1013"/>
      <c r="K257" s="1013"/>
      <c r="L257" s="1014"/>
    </row>
    <row r="258" spans="2:12" x14ac:dyDescent="0.25">
      <c r="B258" s="1012"/>
      <c r="C258" s="1013"/>
      <c r="D258" s="1013"/>
      <c r="E258" s="1013"/>
      <c r="F258" s="1013"/>
      <c r="G258" s="1014"/>
      <c r="H258" s="1012"/>
      <c r="I258" s="1013"/>
      <c r="J258" s="1013"/>
      <c r="K258" s="1013"/>
      <c r="L258" s="1014"/>
    </row>
    <row r="259" spans="2:12" x14ac:dyDescent="0.25">
      <c r="B259" s="1012"/>
      <c r="C259" s="1013"/>
      <c r="D259" s="1013"/>
      <c r="E259" s="1013"/>
      <c r="F259" s="1013"/>
      <c r="G259" s="1014"/>
      <c r="H259" s="1012"/>
      <c r="I259" s="1013"/>
      <c r="J259" s="1013"/>
      <c r="K259" s="1013"/>
      <c r="L259" s="1014"/>
    </row>
    <row r="260" spans="2:12" x14ac:dyDescent="0.25">
      <c r="B260" s="1012"/>
      <c r="C260" s="1013"/>
      <c r="D260" s="1013"/>
      <c r="E260" s="1013"/>
      <c r="F260" s="1013"/>
      <c r="G260" s="1014"/>
      <c r="H260" s="1012"/>
      <c r="I260" s="1013"/>
      <c r="J260" s="1013"/>
      <c r="K260" s="1013"/>
      <c r="L260" s="1014"/>
    </row>
    <row r="261" spans="2:12" x14ac:dyDescent="0.25">
      <c r="B261" s="1012"/>
      <c r="C261" s="1013"/>
      <c r="D261" s="1013"/>
      <c r="E261" s="1013"/>
      <c r="F261" s="1013"/>
      <c r="G261" s="1014"/>
      <c r="H261" s="1012"/>
      <c r="I261" s="1013"/>
      <c r="J261" s="1013"/>
      <c r="K261" s="1013"/>
      <c r="L261" s="1014"/>
    </row>
    <row r="262" spans="2:12" x14ac:dyDescent="0.25">
      <c r="B262" s="1012"/>
      <c r="C262" s="1013"/>
      <c r="D262" s="1013"/>
      <c r="E262" s="1013"/>
      <c r="F262" s="1013"/>
      <c r="G262" s="1014"/>
      <c r="H262" s="1012"/>
      <c r="I262" s="1013"/>
      <c r="J262" s="1013"/>
      <c r="K262" s="1013"/>
      <c r="L262" s="1014"/>
    </row>
    <row r="263" spans="2:12" x14ac:dyDescent="0.25">
      <c r="B263" s="1012"/>
      <c r="C263" s="1013"/>
      <c r="D263" s="1013"/>
      <c r="E263" s="1013"/>
      <c r="F263" s="1013"/>
      <c r="G263" s="1014"/>
      <c r="H263" s="1012"/>
      <c r="I263" s="1013"/>
      <c r="J263" s="1013"/>
      <c r="K263" s="1013"/>
      <c r="L263" s="1014"/>
    </row>
    <row r="264" spans="2:12" ht="15" customHeight="1" x14ac:dyDescent="0.25">
      <c r="B264" s="1160">
        <v>30</v>
      </c>
      <c r="C264" s="1161"/>
      <c r="D264" s="1161"/>
      <c r="E264" s="1161"/>
      <c r="F264" s="1161"/>
      <c r="G264" s="1162"/>
      <c r="H264" s="1160">
        <v>31</v>
      </c>
      <c r="I264" s="1161"/>
      <c r="J264" s="1161"/>
      <c r="K264" s="1161"/>
      <c r="L264" s="1162"/>
    </row>
    <row r="265" spans="2:12" ht="15.75" thickBot="1" x14ac:dyDescent="0.3">
      <c r="B265" s="1163"/>
      <c r="C265" s="1164"/>
      <c r="D265" s="1164"/>
      <c r="E265" s="1164"/>
      <c r="F265" s="1164"/>
      <c r="G265" s="1165"/>
      <c r="H265" s="1163"/>
      <c r="I265" s="1164"/>
      <c r="J265" s="1164"/>
      <c r="K265" s="1164"/>
      <c r="L265" s="1165"/>
    </row>
    <row r="266" spans="2:12" ht="14.25" customHeight="1" x14ac:dyDescent="0.25">
      <c r="B266" s="1009" t="s">
        <v>548</v>
      </c>
      <c r="C266" s="1010"/>
      <c r="D266" s="1010"/>
      <c r="E266" s="1010"/>
      <c r="F266" s="1010"/>
      <c r="G266" s="1011"/>
      <c r="H266" s="1009" t="s">
        <v>549</v>
      </c>
      <c r="I266" s="1010"/>
      <c r="J266" s="1010"/>
      <c r="K266" s="1010"/>
      <c r="L266" s="1011"/>
    </row>
    <row r="267" spans="2:12" x14ac:dyDescent="0.25">
      <c r="B267" s="1012"/>
      <c r="C267" s="1013"/>
      <c r="D267" s="1013"/>
      <c r="E267" s="1013"/>
      <c r="F267" s="1013"/>
      <c r="G267" s="1014"/>
      <c r="H267" s="1012"/>
      <c r="I267" s="1013"/>
      <c r="J267" s="1013"/>
      <c r="K267" s="1013"/>
      <c r="L267" s="1014"/>
    </row>
    <row r="268" spans="2:12" x14ac:dyDescent="0.25">
      <c r="B268" s="1012"/>
      <c r="C268" s="1013"/>
      <c r="D268" s="1013"/>
      <c r="E268" s="1013"/>
      <c r="F268" s="1013"/>
      <c r="G268" s="1014"/>
      <c r="H268" s="1012"/>
      <c r="I268" s="1013"/>
      <c r="J268" s="1013"/>
      <c r="K268" s="1013"/>
      <c r="L268" s="1014"/>
    </row>
    <row r="269" spans="2:12" x14ac:dyDescent="0.25">
      <c r="B269" s="1012"/>
      <c r="C269" s="1013"/>
      <c r="D269" s="1013"/>
      <c r="E269" s="1013"/>
      <c r="F269" s="1013"/>
      <c r="G269" s="1014"/>
      <c r="H269" s="1012"/>
      <c r="I269" s="1013"/>
      <c r="J269" s="1013"/>
      <c r="K269" s="1013"/>
      <c r="L269" s="1014"/>
    </row>
    <row r="270" spans="2:12" x14ac:dyDescent="0.25">
      <c r="B270" s="1012"/>
      <c r="C270" s="1013"/>
      <c r="D270" s="1013"/>
      <c r="E270" s="1013"/>
      <c r="F270" s="1013"/>
      <c r="G270" s="1014"/>
      <c r="H270" s="1012"/>
      <c r="I270" s="1013"/>
      <c r="J270" s="1013"/>
      <c r="K270" s="1013"/>
      <c r="L270" s="1014"/>
    </row>
    <row r="271" spans="2:12" x14ac:dyDescent="0.25">
      <c r="B271" s="1012"/>
      <c r="C271" s="1013"/>
      <c r="D271" s="1013"/>
      <c r="E271" s="1013"/>
      <c r="F271" s="1013"/>
      <c r="G271" s="1014"/>
      <c r="H271" s="1012"/>
      <c r="I271" s="1013"/>
      <c r="J271" s="1013"/>
      <c r="K271" s="1013"/>
      <c r="L271" s="1014"/>
    </row>
    <row r="272" spans="2:12" x14ac:dyDescent="0.25">
      <c r="B272" s="1012"/>
      <c r="C272" s="1013"/>
      <c r="D272" s="1013"/>
      <c r="E272" s="1013"/>
      <c r="F272" s="1013"/>
      <c r="G272" s="1014"/>
      <c r="H272" s="1012"/>
      <c r="I272" s="1013"/>
      <c r="J272" s="1013"/>
      <c r="K272" s="1013"/>
      <c r="L272" s="1014"/>
    </row>
    <row r="273" spans="2:12" x14ac:dyDescent="0.25">
      <c r="B273" s="1012"/>
      <c r="C273" s="1013"/>
      <c r="D273" s="1013"/>
      <c r="E273" s="1013"/>
      <c r="F273" s="1013"/>
      <c r="G273" s="1014"/>
      <c r="H273" s="1012"/>
      <c r="I273" s="1013"/>
      <c r="J273" s="1013"/>
      <c r="K273" s="1013"/>
      <c r="L273" s="1014"/>
    </row>
    <row r="274" spans="2:12" x14ac:dyDescent="0.25">
      <c r="B274" s="1012"/>
      <c r="C274" s="1013"/>
      <c r="D274" s="1013"/>
      <c r="E274" s="1013"/>
      <c r="F274" s="1013"/>
      <c r="G274" s="1014"/>
      <c r="H274" s="1012"/>
      <c r="I274" s="1013"/>
      <c r="J274" s="1013"/>
      <c r="K274" s="1013"/>
      <c r="L274" s="1014"/>
    </row>
    <row r="275" spans="2:12" x14ac:dyDescent="0.25">
      <c r="B275" s="1012"/>
      <c r="C275" s="1013"/>
      <c r="D275" s="1013"/>
      <c r="E275" s="1013"/>
      <c r="F275" s="1013"/>
      <c r="G275" s="1014"/>
      <c r="H275" s="1012"/>
      <c r="I275" s="1013"/>
      <c r="J275" s="1013"/>
      <c r="K275" s="1013"/>
      <c r="L275" s="1014"/>
    </row>
    <row r="276" spans="2:12" x14ac:dyDescent="0.25">
      <c r="B276" s="1012"/>
      <c r="C276" s="1013"/>
      <c r="D276" s="1013"/>
      <c r="E276" s="1013"/>
      <c r="F276" s="1013"/>
      <c r="G276" s="1014"/>
      <c r="H276" s="1012"/>
      <c r="I276" s="1013"/>
      <c r="J276" s="1013"/>
      <c r="K276" s="1013"/>
      <c r="L276" s="1014"/>
    </row>
    <row r="277" spans="2:12" x14ac:dyDescent="0.25">
      <c r="B277" s="1012"/>
      <c r="C277" s="1013"/>
      <c r="D277" s="1013"/>
      <c r="E277" s="1013"/>
      <c r="F277" s="1013"/>
      <c r="G277" s="1014"/>
      <c r="H277" s="1012"/>
      <c r="I277" s="1013"/>
      <c r="J277" s="1013"/>
      <c r="K277" s="1013"/>
      <c r="L277" s="1014"/>
    </row>
    <row r="278" spans="2:12" x14ac:dyDescent="0.25">
      <c r="B278" s="1012"/>
      <c r="C278" s="1013"/>
      <c r="D278" s="1013"/>
      <c r="E278" s="1013"/>
      <c r="F278" s="1013"/>
      <c r="G278" s="1014"/>
      <c r="H278" s="1012"/>
      <c r="I278" s="1013"/>
      <c r="J278" s="1013"/>
      <c r="K278" s="1013"/>
      <c r="L278" s="1014"/>
    </row>
    <row r="279" spans="2:12" x14ac:dyDescent="0.25">
      <c r="B279" s="1012"/>
      <c r="C279" s="1013"/>
      <c r="D279" s="1013"/>
      <c r="E279" s="1013"/>
      <c r="F279" s="1013"/>
      <c r="G279" s="1014"/>
      <c r="H279" s="1012"/>
      <c r="I279" s="1013"/>
      <c r="J279" s="1013"/>
      <c r="K279" s="1013"/>
      <c r="L279" s="1014"/>
    </row>
    <row r="280" spans="2:12" ht="15" customHeight="1" x14ac:dyDescent="0.25">
      <c r="B280" s="1160">
        <v>32</v>
      </c>
      <c r="C280" s="1161"/>
      <c r="D280" s="1161"/>
      <c r="E280" s="1161"/>
      <c r="F280" s="1161"/>
      <c r="G280" s="1162"/>
      <c r="H280" s="1160">
        <v>33</v>
      </c>
      <c r="I280" s="1161"/>
      <c r="J280" s="1161"/>
      <c r="K280" s="1161"/>
      <c r="L280" s="1162"/>
    </row>
    <row r="281" spans="2:12" ht="15.75" thickBot="1" x14ac:dyDescent="0.3">
      <c r="B281" s="1163"/>
      <c r="C281" s="1164"/>
      <c r="D281" s="1164"/>
      <c r="E281" s="1164"/>
      <c r="F281" s="1164"/>
      <c r="G281" s="1165"/>
      <c r="H281" s="1163"/>
      <c r="I281" s="1164"/>
      <c r="J281" s="1164"/>
      <c r="K281" s="1164"/>
      <c r="L281" s="1165"/>
    </row>
    <row r="282" spans="2:12" ht="56.25" customHeight="1" thickBot="1" x14ac:dyDescent="0.3">
      <c r="B282" s="1166" t="s">
        <v>1207</v>
      </c>
      <c r="C282" s="1167"/>
      <c r="D282" s="1167"/>
      <c r="E282" s="1167"/>
      <c r="F282" s="1167"/>
      <c r="G282" s="1167"/>
      <c r="H282" s="1167"/>
      <c r="I282" s="1167"/>
      <c r="J282" s="1167"/>
      <c r="K282" s="1167"/>
      <c r="L282" s="1168"/>
    </row>
    <row r="283" spans="2:12" ht="14.25" customHeight="1" x14ac:dyDescent="0.25">
      <c r="B283" s="1009" t="s">
        <v>548</v>
      </c>
      <c r="C283" s="1010"/>
      <c r="D283" s="1010"/>
      <c r="E283" s="1010"/>
      <c r="F283" s="1010"/>
      <c r="G283" s="1011"/>
      <c r="H283" s="1009" t="s">
        <v>549</v>
      </c>
      <c r="I283" s="1010"/>
      <c r="J283" s="1010"/>
      <c r="K283" s="1010"/>
      <c r="L283" s="1011"/>
    </row>
    <row r="284" spans="2:12" x14ac:dyDescent="0.25">
      <c r="B284" s="1012"/>
      <c r="C284" s="1013"/>
      <c r="D284" s="1013"/>
      <c r="E284" s="1013"/>
      <c r="F284" s="1013"/>
      <c r="G284" s="1014"/>
      <c r="H284" s="1012"/>
      <c r="I284" s="1013"/>
      <c r="J284" s="1013"/>
      <c r="K284" s="1013"/>
      <c r="L284" s="1014"/>
    </row>
    <row r="285" spans="2:12" x14ac:dyDescent="0.25">
      <c r="B285" s="1012"/>
      <c r="C285" s="1013"/>
      <c r="D285" s="1013"/>
      <c r="E285" s="1013"/>
      <c r="F285" s="1013"/>
      <c r="G285" s="1014"/>
      <c r="H285" s="1012"/>
      <c r="I285" s="1013"/>
      <c r="J285" s="1013"/>
      <c r="K285" s="1013"/>
      <c r="L285" s="1014"/>
    </row>
    <row r="286" spans="2:12" x14ac:dyDescent="0.25">
      <c r="B286" s="1012"/>
      <c r="C286" s="1013"/>
      <c r="D286" s="1013"/>
      <c r="E286" s="1013"/>
      <c r="F286" s="1013"/>
      <c r="G286" s="1014"/>
      <c r="H286" s="1012"/>
      <c r="I286" s="1013"/>
      <c r="J286" s="1013"/>
      <c r="K286" s="1013"/>
      <c r="L286" s="1014"/>
    </row>
    <row r="287" spans="2:12" x14ac:dyDescent="0.25">
      <c r="B287" s="1012"/>
      <c r="C287" s="1013"/>
      <c r="D287" s="1013"/>
      <c r="E287" s="1013"/>
      <c r="F287" s="1013"/>
      <c r="G287" s="1014"/>
      <c r="H287" s="1012"/>
      <c r="I287" s="1013"/>
      <c r="J287" s="1013"/>
      <c r="K287" s="1013"/>
      <c r="L287" s="1014"/>
    </row>
    <row r="288" spans="2:12" x14ac:dyDescent="0.25">
      <c r="B288" s="1012"/>
      <c r="C288" s="1013"/>
      <c r="D288" s="1013"/>
      <c r="E288" s="1013"/>
      <c r="F288" s="1013"/>
      <c r="G288" s="1014"/>
      <c r="H288" s="1012"/>
      <c r="I288" s="1013"/>
      <c r="J288" s="1013"/>
      <c r="K288" s="1013"/>
      <c r="L288" s="1014"/>
    </row>
    <row r="289" spans="2:12" x14ac:dyDescent="0.25">
      <c r="B289" s="1012"/>
      <c r="C289" s="1013"/>
      <c r="D289" s="1013"/>
      <c r="E289" s="1013"/>
      <c r="F289" s="1013"/>
      <c r="G289" s="1014"/>
      <c r="H289" s="1012"/>
      <c r="I289" s="1013"/>
      <c r="J289" s="1013"/>
      <c r="K289" s="1013"/>
      <c r="L289" s="1014"/>
    </row>
    <row r="290" spans="2:12" x14ac:dyDescent="0.25">
      <c r="B290" s="1012"/>
      <c r="C290" s="1013"/>
      <c r="D290" s="1013"/>
      <c r="E290" s="1013"/>
      <c r="F290" s="1013"/>
      <c r="G290" s="1014"/>
      <c r="H290" s="1012"/>
      <c r="I290" s="1013"/>
      <c r="J290" s="1013"/>
      <c r="K290" s="1013"/>
      <c r="L290" s="1014"/>
    </row>
    <row r="291" spans="2:12" x14ac:dyDescent="0.25">
      <c r="B291" s="1012"/>
      <c r="C291" s="1013"/>
      <c r="D291" s="1013"/>
      <c r="E291" s="1013"/>
      <c r="F291" s="1013"/>
      <c r="G291" s="1014"/>
      <c r="H291" s="1012"/>
      <c r="I291" s="1013"/>
      <c r="J291" s="1013"/>
      <c r="K291" s="1013"/>
      <c r="L291" s="1014"/>
    </row>
    <row r="292" spans="2:12" x14ac:dyDescent="0.25">
      <c r="B292" s="1012"/>
      <c r="C292" s="1013"/>
      <c r="D292" s="1013"/>
      <c r="E292" s="1013"/>
      <c r="F292" s="1013"/>
      <c r="G292" s="1014"/>
      <c r="H292" s="1012"/>
      <c r="I292" s="1013"/>
      <c r="J292" s="1013"/>
      <c r="K292" s="1013"/>
      <c r="L292" s="1014"/>
    </row>
    <row r="293" spans="2:12" x14ac:dyDescent="0.25">
      <c r="B293" s="1012"/>
      <c r="C293" s="1013"/>
      <c r="D293" s="1013"/>
      <c r="E293" s="1013"/>
      <c r="F293" s="1013"/>
      <c r="G293" s="1014"/>
      <c r="H293" s="1012"/>
      <c r="I293" s="1013"/>
      <c r="J293" s="1013"/>
      <c r="K293" s="1013"/>
      <c r="L293" s="1014"/>
    </row>
    <row r="294" spans="2:12" x14ac:dyDescent="0.25">
      <c r="B294" s="1012"/>
      <c r="C294" s="1013"/>
      <c r="D294" s="1013"/>
      <c r="E294" s="1013"/>
      <c r="F294" s="1013"/>
      <c r="G294" s="1014"/>
      <c r="H294" s="1012"/>
      <c r="I294" s="1013"/>
      <c r="J294" s="1013"/>
      <c r="K294" s="1013"/>
      <c r="L294" s="1014"/>
    </row>
    <row r="295" spans="2:12" x14ac:dyDescent="0.25">
      <c r="B295" s="1012"/>
      <c r="C295" s="1013"/>
      <c r="D295" s="1013"/>
      <c r="E295" s="1013"/>
      <c r="F295" s="1013"/>
      <c r="G295" s="1014"/>
      <c r="H295" s="1012"/>
      <c r="I295" s="1013"/>
      <c r="J295" s="1013"/>
      <c r="K295" s="1013"/>
      <c r="L295" s="1014"/>
    </row>
    <row r="296" spans="2:12" x14ac:dyDescent="0.25">
      <c r="B296" s="1012"/>
      <c r="C296" s="1013"/>
      <c r="D296" s="1013"/>
      <c r="E296" s="1013"/>
      <c r="F296" s="1013"/>
      <c r="G296" s="1014"/>
      <c r="H296" s="1012"/>
      <c r="I296" s="1013"/>
      <c r="J296" s="1013"/>
      <c r="K296" s="1013"/>
      <c r="L296" s="1014"/>
    </row>
    <row r="297" spans="2:12" ht="15" customHeight="1" x14ac:dyDescent="0.25">
      <c r="B297" s="1160">
        <v>34</v>
      </c>
      <c r="C297" s="1161"/>
      <c r="D297" s="1161"/>
      <c r="E297" s="1161"/>
      <c r="F297" s="1161"/>
      <c r="G297" s="1162"/>
      <c r="H297" s="1160">
        <v>35</v>
      </c>
      <c r="I297" s="1161"/>
      <c r="J297" s="1161"/>
      <c r="K297" s="1161"/>
      <c r="L297" s="1162"/>
    </row>
    <row r="298" spans="2:12" ht="15.75" thickBot="1" x14ac:dyDescent="0.3">
      <c r="B298" s="1163"/>
      <c r="C298" s="1164"/>
      <c r="D298" s="1164"/>
      <c r="E298" s="1164"/>
      <c r="F298" s="1164"/>
      <c r="G298" s="1165"/>
      <c r="H298" s="1163"/>
      <c r="I298" s="1164"/>
      <c r="J298" s="1164"/>
      <c r="K298" s="1164"/>
      <c r="L298" s="1165"/>
    </row>
    <row r="299" spans="2:12" ht="14.25" customHeight="1" x14ac:dyDescent="0.25">
      <c r="B299" s="1009" t="s">
        <v>548</v>
      </c>
      <c r="C299" s="1010"/>
      <c r="D299" s="1010"/>
      <c r="E299" s="1010"/>
      <c r="F299" s="1010"/>
      <c r="G299" s="1011"/>
      <c r="H299" s="1009" t="s">
        <v>549</v>
      </c>
      <c r="I299" s="1010"/>
      <c r="J299" s="1010"/>
      <c r="K299" s="1010"/>
      <c r="L299" s="1011"/>
    </row>
    <row r="300" spans="2:12" x14ac:dyDescent="0.25">
      <c r="B300" s="1012"/>
      <c r="C300" s="1013"/>
      <c r="D300" s="1013"/>
      <c r="E300" s="1013"/>
      <c r="F300" s="1013"/>
      <c r="G300" s="1014"/>
      <c r="H300" s="1012"/>
      <c r="I300" s="1013"/>
      <c r="J300" s="1013"/>
      <c r="K300" s="1013"/>
      <c r="L300" s="1014"/>
    </row>
    <row r="301" spans="2:12" x14ac:dyDescent="0.25">
      <c r="B301" s="1012"/>
      <c r="C301" s="1013"/>
      <c r="D301" s="1013"/>
      <c r="E301" s="1013"/>
      <c r="F301" s="1013"/>
      <c r="G301" s="1014"/>
      <c r="H301" s="1012"/>
      <c r="I301" s="1013"/>
      <c r="J301" s="1013"/>
      <c r="K301" s="1013"/>
      <c r="L301" s="1014"/>
    </row>
    <row r="302" spans="2:12" x14ac:dyDescent="0.25">
      <c r="B302" s="1012"/>
      <c r="C302" s="1013"/>
      <c r="D302" s="1013"/>
      <c r="E302" s="1013"/>
      <c r="F302" s="1013"/>
      <c r="G302" s="1014"/>
      <c r="H302" s="1012"/>
      <c r="I302" s="1013"/>
      <c r="J302" s="1013"/>
      <c r="K302" s="1013"/>
      <c r="L302" s="1014"/>
    </row>
    <row r="303" spans="2:12" x14ac:dyDescent="0.25">
      <c r="B303" s="1012"/>
      <c r="C303" s="1013"/>
      <c r="D303" s="1013"/>
      <c r="E303" s="1013"/>
      <c r="F303" s="1013"/>
      <c r="G303" s="1014"/>
      <c r="H303" s="1012"/>
      <c r="I303" s="1013"/>
      <c r="J303" s="1013"/>
      <c r="K303" s="1013"/>
      <c r="L303" s="1014"/>
    </row>
    <row r="304" spans="2:12" x14ac:dyDescent="0.25">
      <c r="B304" s="1012"/>
      <c r="C304" s="1013"/>
      <c r="D304" s="1013"/>
      <c r="E304" s="1013"/>
      <c r="F304" s="1013"/>
      <c r="G304" s="1014"/>
      <c r="H304" s="1012"/>
      <c r="I304" s="1013"/>
      <c r="J304" s="1013"/>
      <c r="K304" s="1013"/>
      <c r="L304" s="1014"/>
    </row>
    <row r="305" spans="2:12" x14ac:dyDescent="0.25">
      <c r="B305" s="1012"/>
      <c r="C305" s="1013"/>
      <c r="D305" s="1013"/>
      <c r="E305" s="1013"/>
      <c r="F305" s="1013"/>
      <c r="G305" s="1014"/>
      <c r="H305" s="1012"/>
      <c r="I305" s="1013"/>
      <c r="J305" s="1013"/>
      <c r="K305" s="1013"/>
      <c r="L305" s="1014"/>
    </row>
    <row r="306" spans="2:12" x14ac:dyDescent="0.25">
      <c r="B306" s="1012"/>
      <c r="C306" s="1013"/>
      <c r="D306" s="1013"/>
      <c r="E306" s="1013"/>
      <c r="F306" s="1013"/>
      <c r="G306" s="1014"/>
      <c r="H306" s="1012"/>
      <c r="I306" s="1013"/>
      <c r="J306" s="1013"/>
      <c r="K306" s="1013"/>
      <c r="L306" s="1014"/>
    </row>
    <row r="307" spans="2:12" x14ac:dyDescent="0.25">
      <c r="B307" s="1012"/>
      <c r="C307" s="1013"/>
      <c r="D307" s="1013"/>
      <c r="E307" s="1013"/>
      <c r="F307" s="1013"/>
      <c r="G307" s="1014"/>
      <c r="H307" s="1012"/>
      <c r="I307" s="1013"/>
      <c r="J307" s="1013"/>
      <c r="K307" s="1013"/>
      <c r="L307" s="1014"/>
    </row>
    <row r="308" spans="2:12" x14ac:dyDescent="0.25">
      <c r="B308" s="1012"/>
      <c r="C308" s="1013"/>
      <c r="D308" s="1013"/>
      <c r="E308" s="1013"/>
      <c r="F308" s="1013"/>
      <c r="G308" s="1014"/>
      <c r="H308" s="1012"/>
      <c r="I308" s="1013"/>
      <c r="J308" s="1013"/>
      <c r="K308" s="1013"/>
      <c r="L308" s="1014"/>
    </row>
    <row r="309" spans="2:12" x14ac:dyDescent="0.25">
      <c r="B309" s="1012"/>
      <c r="C309" s="1013"/>
      <c r="D309" s="1013"/>
      <c r="E309" s="1013"/>
      <c r="F309" s="1013"/>
      <c r="G309" s="1014"/>
      <c r="H309" s="1012"/>
      <c r="I309" s="1013"/>
      <c r="J309" s="1013"/>
      <c r="K309" s="1013"/>
      <c r="L309" s="1014"/>
    </row>
    <row r="310" spans="2:12" x14ac:dyDescent="0.25">
      <c r="B310" s="1012"/>
      <c r="C310" s="1013"/>
      <c r="D310" s="1013"/>
      <c r="E310" s="1013"/>
      <c r="F310" s="1013"/>
      <c r="G310" s="1014"/>
      <c r="H310" s="1012"/>
      <c r="I310" s="1013"/>
      <c r="J310" s="1013"/>
      <c r="K310" s="1013"/>
      <c r="L310" s="1014"/>
    </row>
    <row r="311" spans="2:12" x14ac:dyDescent="0.25">
      <c r="B311" s="1012"/>
      <c r="C311" s="1013"/>
      <c r="D311" s="1013"/>
      <c r="E311" s="1013"/>
      <c r="F311" s="1013"/>
      <c r="G311" s="1014"/>
      <c r="H311" s="1012"/>
      <c r="I311" s="1013"/>
      <c r="J311" s="1013"/>
      <c r="K311" s="1013"/>
      <c r="L311" s="1014"/>
    </row>
    <row r="312" spans="2:12" x14ac:dyDescent="0.25">
      <c r="B312" s="1012"/>
      <c r="C312" s="1013"/>
      <c r="D312" s="1013"/>
      <c r="E312" s="1013"/>
      <c r="F312" s="1013"/>
      <c r="G312" s="1014"/>
      <c r="H312" s="1012"/>
      <c r="I312" s="1013"/>
      <c r="J312" s="1013"/>
      <c r="K312" s="1013"/>
      <c r="L312" s="1014"/>
    </row>
    <row r="313" spans="2:12" ht="15" customHeight="1" x14ac:dyDescent="0.25">
      <c r="B313" s="1160">
        <v>36</v>
      </c>
      <c r="C313" s="1161"/>
      <c r="D313" s="1161"/>
      <c r="E313" s="1161"/>
      <c r="F313" s="1161"/>
      <c r="G313" s="1162"/>
      <c r="H313" s="1160">
        <v>37</v>
      </c>
      <c r="I313" s="1161"/>
      <c r="J313" s="1161"/>
      <c r="K313" s="1161"/>
      <c r="L313" s="1162"/>
    </row>
    <row r="314" spans="2:12" ht="15.75" thickBot="1" x14ac:dyDescent="0.3">
      <c r="B314" s="1163"/>
      <c r="C314" s="1164"/>
      <c r="D314" s="1164"/>
      <c r="E314" s="1164"/>
      <c r="F314" s="1164"/>
      <c r="G314" s="1165"/>
      <c r="H314" s="1163"/>
      <c r="I314" s="1164"/>
      <c r="J314" s="1164"/>
      <c r="K314" s="1164"/>
      <c r="L314" s="1165"/>
    </row>
    <row r="315" spans="2:12" ht="35.25" customHeight="1" thickBot="1" x14ac:dyDescent="0.3">
      <c r="B315" s="1166" t="s">
        <v>1208</v>
      </c>
      <c r="C315" s="1167"/>
      <c r="D315" s="1167"/>
      <c r="E315" s="1167"/>
      <c r="F315" s="1167"/>
      <c r="G315" s="1167"/>
      <c r="H315" s="1167"/>
      <c r="I315" s="1167"/>
      <c r="J315" s="1167"/>
      <c r="K315" s="1167"/>
      <c r="L315" s="1168"/>
    </row>
  </sheetData>
  <mergeCells count="92">
    <mergeCell ref="B313:G314"/>
    <mergeCell ref="H313:L314"/>
    <mergeCell ref="B315:L315"/>
    <mergeCell ref="B282:L282"/>
    <mergeCell ref="B283:G296"/>
    <mergeCell ref="H283:L296"/>
    <mergeCell ref="B297:G298"/>
    <mergeCell ref="H297:L298"/>
    <mergeCell ref="B299:G312"/>
    <mergeCell ref="H299:L312"/>
    <mergeCell ref="B264:G265"/>
    <mergeCell ref="H264:L265"/>
    <mergeCell ref="B266:G279"/>
    <mergeCell ref="H266:L279"/>
    <mergeCell ref="B280:G281"/>
    <mergeCell ref="H280:L281"/>
    <mergeCell ref="B250:G263"/>
    <mergeCell ref="H250:L263"/>
    <mergeCell ref="B215:G216"/>
    <mergeCell ref="H215:L216"/>
    <mergeCell ref="B217:G230"/>
    <mergeCell ref="H217:L230"/>
    <mergeCell ref="B231:G232"/>
    <mergeCell ref="H231:L232"/>
    <mergeCell ref="B233:G246"/>
    <mergeCell ref="H233:L246"/>
    <mergeCell ref="B247:G248"/>
    <mergeCell ref="H247:L248"/>
    <mergeCell ref="B249:L249"/>
    <mergeCell ref="B185:G198"/>
    <mergeCell ref="H185:L198"/>
    <mergeCell ref="B199:G200"/>
    <mergeCell ref="H199:L200"/>
    <mergeCell ref="B201:G214"/>
    <mergeCell ref="H201:L214"/>
    <mergeCell ref="B183:G184"/>
    <mergeCell ref="H183:L184"/>
    <mergeCell ref="B136:G149"/>
    <mergeCell ref="H136:L149"/>
    <mergeCell ref="B150:G151"/>
    <mergeCell ref="H150:L151"/>
    <mergeCell ref="B152:G165"/>
    <mergeCell ref="H152:L165"/>
    <mergeCell ref="B166:G167"/>
    <mergeCell ref="H166:L167"/>
    <mergeCell ref="B168:L168"/>
    <mergeCell ref="B169:G182"/>
    <mergeCell ref="H169:L182"/>
    <mergeCell ref="B118:G119"/>
    <mergeCell ref="H118:L119"/>
    <mergeCell ref="B120:G133"/>
    <mergeCell ref="H120:L133"/>
    <mergeCell ref="B134:G135"/>
    <mergeCell ref="H134:L135"/>
    <mergeCell ref="B104:G117"/>
    <mergeCell ref="H104:L117"/>
    <mergeCell ref="B69:G70"/>
    <mergeCell ref="H69:L70"/>
    <mergeCell ref="B71:G84"/>
    <mergeCell ref="H71:L84"/>
    <mergeCell ref="B85:G86"/>
    <mergeCell ref="H85:L86"/>
    <mergeCell ref="B87:L87"/>
    <mergeCell ref="B88:G101"/>
    <mergeCell ref="H88:L101"/>
    <mergeCell ref="B102:G103"/>
    <mergeCell ref="H102:L103"/>
    <mergeCell ref="B39:G52"/>
    <mergeCell ref="H39:L52"/>
    <mergeCell ref="B53:G54"/>
    <mergeCell ref="H53:L54"/>
    <mergeCell ref="B55:G68"/>
    <mergeCell ref="H55:L68"/>
    <mergeCell ref="B21:G22"/>
    <mergeCell ref="H21:L22"/>
    <mergeCell ref="B23:G36"/>
    <mergeCell ref="H23:L36"/>
    <mergeCell ref="B37:G38"/>
    <mergeCell ref="H37:L38"/>
    <mergeCell ref="B5:G5"/>
    <mergeCell ref="H5:I5"/>
    <mergeCell ref="K5:L5"/>
    <mergeCell ref="B6:L6"/>
    <mergeCell ref="B7:G20"/>
    <mergeCell ref="H7:L20"/>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13</vt:i4>
      </vt:variant>
    </vt:vector>
  </HeadingPairs>
  <TitlesOfParts>
    <vt:vector size="24"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Financiero!Área_de_impresión</vt:lpstr>
      <vt:lpstr>Predial!Área_de_impresión</vt:lpstr>
      <vt:lpstr>'Reg fotográfico ambiental UF1y3'!Área_de_impresión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2020-08-28T20:00:02Z</dcterms:modified>
</cp:coreProperties>
</file>